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661B0035-852A-4C58-B5C0-07780E55ED87}" xr6:coauthVersionLast="45" xr6:coauthVersionMax="45" xr10:uidLastSave="{00000000-0000-0000-0000-000000000000}"/>
  <bookViews>
    <workbookView xWindow="1905" yWindow="0" windowWidth="25830" windowHeight="15600" tabRatio="884" firstSheet="2" activeTab="8" xr2:uid="{00000000-000D-0000-FFFF-FFFF00000000}"/>
  </bookViews>
  <sheets>
    <sheet name="Титульна сторінка" sheetId="8" r:id="rId1"/>
    <sheet name="7. Потужність приєднання" sheetId="7" r:id="rId2"/>
    <sheet name="18. Технічний стан сценарій 1" sheetId="20" r:id="rId3"/>
    <sheet name="18. Технічний стан сценарій (2" sheetId="21" r:id="rId4"/>
    <sheet name="19. Незавершене будівництво" sheetId="22" r:id="rId5"/>
    <sheet name="20. План інвестицій " sheetId="9" r:id="rId6"/>
    <sheet name="ТЕО" sheetId="12" r:id="rId7"/>
    <sheet name="21 Перелік заходів сценарій 1" sheetId="14" r:id="rId8"/>
    <sheet name="21. Перелік заходів сценарій 2" sheetId="15" r:id="rId9"/>
  </sheets>
  <definedNames>
    <definedName name="_xlnm._FilterDatabase" localSheetId="3" hidden="1">'18. Технічний стан сценарій (2'!$A$6:$O$103</definedName>
    <definedName name="_xlnm._FilterDatabase" localSheetId="2" hidden="1">'18. Технічний стан сценарій 1'!$A$6:$O$103</definedName>
    <definedName name="_xlnm._FilterDatabase" localSheetId="7" hidden="1">'21 Перелік заходів сценарій 1'!$A$5:$Y$109</definedName>
    <definedName name="_xlnm._FilterDatabase" localSheetId="8" hidden="1">'21. Перелік заходів сценарій 2'!$A$5:$Y$122</definedName>
    <definedName name="_xlnm.Print_Area" localSheetId="3">'18. Технічний стан сценарій (2'!$A$1:$J$107</definedName>
    <definedName name="_xlnm.Print_Area" localSheetId="2">'18. Технічний стан сценарій 1'!$A$1:$J$107</definedName>
    <definedName name="_xlnm.Print_Area" localSheetId="4">'19. Незавершене будівництво'!$A$1:$I$39</definedName>
    <definedName name="_xlnm.Print_Area" localSheetId="5">'20. План інвестицій '!$A$1:$P$41</definedName>
    <definedName name="_xlnm.Print_Area" localSheetId="7">'21 Перелік заходів сценарій 1'!$A$1:$W$120</definedName>
    <definedName name="_xlnm.Print_Area" localSheetId="8">'21. Перелік заходів сценарій 2'!$A$1:$V$136</definedName>
    <definedName name="_xlnm.Print_Area" localSheetId="0">'Титульна сторінка'!$A:$G</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7" i="15" l="1"/>
  <c r="L19" i="15"/>
  <c r="M19" i="15"/>
  <c r="I46" i="15"/>
  <c r="M46" i="15"/>
  <c r="O46" i="15"/>
  <c r="P46" i="15"/>
  <c r="L46" i="15"/>
  <c r="I30" i="15"/>
  <c r="M30" i="15"/>
  <c r="N30" i="15"/>
  <c r="O30" i="15"/>
  <c r="P30" i="15"/>
  <c r="L30" i="15"/>
  <c r="I19" i="15"/>
  <c r="N19" i="15"/>
  <c r="O19" i="15"/>
  <c r="P19" i="15"/>
  <c r="M12" i="15"/>
  <c r="N12" i="15"/>
  <c r="O12" i="15"/>
  <c r="P12" i="15"/>
  <c r="L12" i="15"/>
  <c r="M10" i="15"/>
  <c r="N10" i="15"/>
  <c r="O10" i="15"/>
  <c r="P10" i="15"/>
  <c r="L10" i="15"/>
  <c r="I7" i="15"/>
  <c r="M7" i="15"/>
  <c r="N7" i="15"/>
  <c r="P7" i="15"/>
  <c r="L7" i="15"/>
  <c r="E9" i="15"/>
  <c r="E11" i="15"/>
  <c r="E14" i="15"/>
  <c r="E13" i="15"/>
  <c r="E16" i="15"/>
  <c r="E29" i="15"/>
  <c r="E27" i="15"/>
  <c r="E28" i="15"/>
  <c r="E25" i="15"/>
  <c r="E23" i="15"/>
  <c r="E20" i="15"/>
  <c r="E32" i="15"/>
  <c r="E33" i="15"/>
  <c r="E34" i="15"/>
  <c r="E35" i="15"/>
  <c r="E36" i="15"/>
  <c r="E37" i="15"/>
  <c r="E38" i="15"/>
  <c r="E39" i="15"/>
  <c r="E40" i="15"/>
  <c r="E41" i="15"/>
  <c r="E42" i="15"/>
  <c r="E31" i="15"/>
  <c r="E44" i="15"/>
  <c r="E48" i="15"/>
  <c r="E49" i="15"/>
  <c r="E50" i="15"/>
  <c r="E51" i="15"/>
  <c r="E52" i="15"/>
  <c r="E46" i="15" s="1"/>
  <c r="E47" i="15"/>
  <c r="E28" i="14"/>
  <c r="M53" i="15" l="1"/>
  <c r="P53" i="15"/>
  <c r="O53" i="15"/>
  <c r="E30" i="15"/>
  <c r="N46" i="15"/>
  <c r="N53" i="15" s="1"/>
  <c r="L53" i="15"/>
  <c r="E8" i="15"/>
  <c r="E26" i="15"/>
  <c r="T25" i="15" s="1"/>
  <c r="E21" i="15"/>
  <c r="E22" i="15"/>
  <c r="E120" i="15"/>
  <c r="E118" i="15"/>
  <c r="E117" i="15"/>
  <c r="E116" i="15"/>
  <c r="E115" i="15"/>
  <c r="E114" i="15"/>
  <c r="E113" i="15"/>
  <c r="E112" i="15"/>
  <c r="E111" i="15"/>
  <c r="E110" i="15"/>
  <c r="E109" i="15"/>
  <c r="E108" i="15"/>
  <c r="E107" i="15"/>
  <c r="E119" i="15"/>
  <c r="E41" i="14"/>
  <c r="E42" i="14"/>
  <c r="E24" i="22"/>
  <c r="F102" i="21" l="1"/>
  <c r="J101" i="21"/>
  <c r="I101" i="21"/>
  <c r="H101" i="21"/>
  <c r="G101" i="21"/>
  <c r="F101" i="21"/>
  <c r="D101" i="21"/>
  <c r="E100" i="21"/>
  <c r="J97" i="21"/>
  <c r="I97" i="21"/>
  <c r="H97" i="21"/>
  <c r="G97" i="21"/>
  <c r="F97" i="21"/>
  <c r="D97" i="21"/>
  <c r="E96" i="21"/>
  <c r="F95" i="21"/>
  <c r="F94" i="21"/>
  <c r="J93" i="21"/>
  <c r="I93" i="21"/>
  <c r="H93" i="21"/>
  <c r="G93" i="21"/>
  <c r="F93" i="21"/>
  <c r="D93" i="21"/>
  <c r="E92" i="21"/>
  <c r="F85" i="21"/>
  <c r="F84" i="21"/>
  <c r="F83" i="21" s="1"/>
  <c r="J83" i="21"/>
  <c r="I83" i="21"/>
  <c r="H83" i="21"/>
  <c r="G83" i="21"/>
  <c r="D83" i="21"/>
  <c r="E82" i="21"/>
  <c r="F79" i="21"/>
  <c r="F78" i="21" s="1"/>
  <c r="J78" i="21"/>
  <c r="I78" i="21"/>
  <c r="H78" i="21"/>
  <c r="G78" i="21"/>
  <c r="D78" i="21"/>
  <c r="E77" i="21"/>
  <c r="F74" i="21"/>
  <c r="F73" i="21" s="1"/>
  <c r="J73" i="21"/>
  <c r="I73" i="21"/>
  <c r="H73" i="21"/>
  <c r="G73" i="21"/>
  <c r="D73" i="21"/>
  <c r="E72" i="21"/>
  <c r="F64" i="21"/>
  <c r="F63" i="21"/>
  <c r="F62" i="21" s="1"/>
  <c r="J62" i="21"/>
  <c r="I62" i="21"/>
  <c r="H62" i="21"/>
  <c r="G62" i="21"/>
  <c r="D62" i="21"/>
  <c r="E61" i="21"/>
  <c r="F58" i="21"/>
  <c r="F57" i="21"/>
  <c r="J56" i="21"/>
  <c r="I56" i="21"/>
  <c r="H56" i="21"/>
  <c r="G56" i="21"/>
  <c r="D56" i="21"/>
  <c r="E55" i="21"/>
  <c r="F34" i="21"/>
  <c r="F33" i="21"/>
  <c r="J32" i="21"/>
  <c r="I32" i="21"/>
  <c r="H32" i="21"/>
  <c r="G32" i="21"/>
  <c r="F32" i="21"/>
  <c r="D32" i="21"/>
  <c r="E31" i="21"/>
  <c r="F28" i="21"/>
  <c r="F27" i="21"/>
  <c r="J26" i="21"/>
  <c r="I26" i="21"/>
  <c r="H26" i="21"/>
  <c r="G26" i="21"/>
  <c r="D26" i="21"/>
  <c r="E25" i="21"/>
  <c r="F22" i="21"/>
  <c r="F21" i="21"/>
  <c r="J20" i="21"/>
  <c r="I20" i="21"/>
  <c r="H20" i="21"/>
  <c r="G20" i="21"/>
  <c r="D20" i="21"/>
  <c r="F19" i="21"/>
  <c r="F20" i="21" s="1"/>
  <c r="E19" i="21"/>
  <c r="F16" i="21"/>
  <c r="F15" i="21"/>
  <c r="J14" i="21"/>
  <c r="I14" i="21"/>
  <c r="H14" i="21"/>
  <c r="G14" i="21"/>
  <c r="F14" i="21"/>
  <c r="D14" i="21"/>
  <c r="E13" i="21"/>
  <c r="F102" i="20"/>
  <c r="F101" i="20" s="1"/>
  <c r="J101" i="20"/>
  <c r="I101" i="20"/>
  <c r="H101" i="20"/>
  <c r="G101" i="20"/>
  <c r="D101" i="20"/>
  <c r="E100" i="20"/>
  <c r="J97" i="20"/>
  <c r="I97" i="20"/>
  <c r="H97" i="20"/>
  <c r="G97" i="20"/>
  <c r="F97" i="20"/>
  <c r="D97" i="20"/>
  <c r="E96" i="20"/>
  <c r="F95" i="20"/>
  <c r="F94" i="20"/>
  <c r="F93" i="20" s="1"/>
  <c r="J93" i="20"/>
  <c r="I93" i="20"/>
  <c r="H93" i="20"/>
  <c r="G93" i="20"/>
  <c r="D93" i="20"/>
  <c r="E92" i="20"/>
  <c r="F85" i="20"/>
  <c r="F84" i="20"/>
  <c r="J83" i="20"/>
  <c r="I83" i="20"/>
  <c r="H83" i="20"/>
  <c r="G83" i="20"/>
  <c r="D83" i="20"/>
  <c r="E82" i="20"/>
  <c r="F79" i="20"/>
  <c r="F78" i="20" s="1"/>
  <c r="J78" i="20"/>
  <c r="I78" i="20"/>
  <c r="H78" i="20"/>
  <c r="G78" i="20"/>
  <c r="D78" i="20"/>
  <c r="E77" i="20"/>
  <c r="F74" i="20"/>
  <c r="F73" i="20" s="1"/>
  <c r="J73" i="20"/>
  <c r="I73" i="20"/>
  <c r="H73" i="20"/>
  <c r="G73" i="20"/>
  <c r="D73" i="20"/>
  <c r="E72" i="20"/>
  <c r="F64" i="20"/>
  <c r="F63" i="20"/>
  <c r="G63" i="20" s="1"/>
  <c r="H63" i="20" s="1"/>
  <c r="D62" i="20"/>
  <c r="J61" i="20"/>
  <c r="G61" i="20"/>
  <c r="F61" i="20"/>
  <c r="F62" i="20" s="1"/>
  <c r="E61" i="20"/>
  <c r="F58" i="20"/>
  <c r="F57" i="20"/>
  <c r="G57" i="20" s="1"/>
  <c r="H57" i="20" s="1"/>
  <c r="I57" i="20" s="1"/>
  <c r="J57" i="20" s="1"/>
  <c r="D56" i="20"/>
  <c r="F55" i="20"/>
  <c r="G55" i="20" s="1"/>
  <c r="E55" i="20"/>
  <c r="F34" i="20"/>
  <c r="J33" i="20"/>
  <c r="J32" i="20" s="1"/>
  <c r="F33" i="20"/>
  <c r="G33" i="20" s="1"/>
  <c r="G32" i="20" s="1"/>
  <c r="I32" i="20"/>
  <c r="H32" i="20"/>
  <c r="D32" i="20"/>
  <c r="E31" i="20"/>
  <c r="F28" i="20"/>
  <c r="J27" i="20"/>
  <c r="J26" i="20" s="1"/>
  <c r="F27" i="20"/>
  <c r="G27" i="20" s="1"/>
  <c r="H27" i="20" s="1"/>
  <c r="H26" i="20" s="1"/>
  <c r="I26" i="20"/>
  <c r="D26" i="20"/>
  <c r="G25" i="20"/>
  <c r="F25" i="20"/>
  <c r="F26" i="20" s="1"/>
  <c r="E25" i="20"/>
  <c r="F22" i="20"/>
  <c r="H21" i="20"/>
  <c r="H20" i="20" s="1"/>
  <c r="G21" i="20"/>
  <c r="F21" i="20"/>
  <c r="J20" i="20"/>
  <c r="I20" i="20"/>
  <c r="G20" i="20"/>
  <c r="D20" i="20"/>
  <c r="F19" i="20"/>
  <c r="E19" i="20"/>
  <c r="F16" i="20"/>
  <c r="F15" i="20"/>
  <c r="J14" i="20"/>
  <c r="I14" i="20"/>
  <c r="H14" i="20"/>
  <c r="G14" i="20"/>
  <c r="D14" i="20"/>
  <c r="E13" i="20"/>
  <c r="C46" i="15"/>
  <c r="D46" i="15"/>
  <c r="F26" i="21" l="1"/>
  <c r="F32" i="20"/>
  <c r="G62" i="20"/>
  <c r="F83" i="20"/>
  <c r="F14" i="20"/>
  <c r="F20" i="20"/>
  <c r="G26" i="20"/>
  <c r="F56" i="21"/>
  <c r="H62" i="20"/>
  <c r="I63" i="20"/>
  <c r="G56" i="20"/>
  <c r="H55" i="20"/>
  <c r="F56" i="20"/>
  <c r="I62" i="20" l="1"/>
  <c r="J63" i="20"/>
  <c r="J62" i="20" s="1"/>
  <c r="H56" i="20"/>
  <c r="I55" i="20"/>
  <c r="I56" i="20" l="1"/>
  <c r="J55" i="20"/>
  <c r="J56" i="20" s="1"/>
  <c r="D85" i="14" l="1"/>
  <c r="D79" i="14"/>
  <c r="D73" i="14"/>
  <c r="D68" i="14"/>
  <c r="D63" i="14"/>
  <c r="L121" i="15" l="1"/>
  <c r="P104" i="15" l="1"/>
  <c r="O104" i="15"/>
  <c r="P103" i="15"/>
  <c r="O103" i="15"/>
  <c r="P102" i="15"/>
  <c r="O102" i="15"/>
  <c r="P101" i="15"/>
  <c r="O101" i="15"/>
  <c r="N101" i="15"/>
  <c r="M101" i="15"/>
  <c r="P100" i="15"/>
  <c r="O100" i="15"/>
  <c r="N100" i="15"/>
  <c r="M100" i="15"/>
  <c r="P99" i="15"/>
  <c r="P105" i="15" s="1"/>
  <c r="O99" i="15"/>
  <c r="O105" i="15" s="1"/>
  <c r="N99" i="15"/>
  <c r="M99" i="15"/>
  <c r="L104" i="15"/>
  <c r="E76" i="15"/>
  <c r="E77" i="15"/>
  <c r="E78" i="15"/>
  <c r="E79" i="15"/>
  <c r="E80" i="15"/>
  <c r="E81" i="15"/>
  <c r="E82" i="15"/>
  <c r="E85" i="15"/>
  <c r="E86" i="15"/>
  <c r="E87" i="15"/>
  <c r="E88" i="15"/>
  <c r="E89" i="15"/>
  <c r="E90" i="15"/>
  <c r="E91" i="15"/>
  <c r="E92" i="15"/>
  <c r="E93" i="15"/>
  <c r="E94" i="15"/>
  <c r="E96" i="15"/>
  <c r="E97" i="15"/>
  <c r="E98" i="15"/>
  <c r="E73" i="15"/>
  <c r="M104" i="15" l="1"/>
  <c r="D93" i="14" l="1"/>
  <c r="C93" i="14"/>
  <c r="D91" i="14"/>
  <c r="C91" i="14"/>
  <c r="D90" i="14"/>
  <c r="C90" i="14"/>
  <c r="L91" i="14"/>
  <c r="L14" i="14" l="1"/>
  <c r="M23" i="14"/>
  <c r="N23" i="14"/>
  <c r="E19" i="14"/>
  <c r="M94" i="14" l="1"/>
  <c r="N94" i="14"/>
  <c r="O94" i="14"/>
  <c r="P94" i="14"/>
  <c r="L94" i="14"/>
  <c r="E88" i="14"/>
  <c r="D74" i="15"/>
  <c r="C74" i="15"/>
  <c r="L101" i="15" l="1"/>
  <c r="L100" i="15"/>
  <c r="E83" i="15" l="1"/>
  <c r="L99" i="15"/>
  <c r="I85" i="14" l="1"/>
  <c r="I93" i="14" s="1"/>
  <c r="M91" i="14" l="1"/>
  <c r="N91" i="14"/>
  <c r="O91" i="14"/>
  <c r="P91" i="14"/>
  <c r="O14" i="14" l="1"/>
  <c r="M40" i="14"/>
  <c r="N40" i="14"/>
  <c r="O40" i="14"/>
  <c r="P40" i="14"/>
  <c r="M93" i="14"/>
  <c r="C40" i="14"/>
  <c r="D40" i="14"/>
  <c r="I40" i="14"/>
  <c r="L40" i="14"/>
  <c r="M103" i="15"/>
  <c r="I121" i="15"/>
  <c r="P121" i="15"/>
  <c r="O121" i="15"/>
  <c r="M121" i="15"/>
  <c r="I84" i="15"/>
  <c r="C100" i="15"/>
  <c r="D100" i="15"/>
  <c r="N103" i="15"/>
  <c r="L103" i="15"/>
  <c r="I95" i="15"/>
  <c r="D84" i="15"/>
  <c r="C84" i="15"/>
  <c r="D103" i="15"/>
  <c r="M90" i="14"/>
  <c r="N90" i="14"/>
  <c r="O90" i="14"/>
  <c r="P90" i="14"/>
  <c r="P93" i="14"/>
  <c r="I67" i="15"/>
  <c r="I100" i="15" s="1"/>
  <c r="E65" i="15"/>
  <c r="I64" i="15"/>
  <c r="I101" i="15" s="1"/>
  <c r="D101" i="15"/>
  <c r="C101" i="15"/>
  <c r="E63" i="15"/>
  <c r="E25" i="14"/>
  <c r="C10" i="15"/>
  <c r="I14" i="14"/>
  <c r="O93" i="14"/>
  <c r="D70" i="14"/>
  <c r="C70" i="14"/>
  <c r="I82" i="14"/>
  <c r="E34" i="14"/>
  <c r="E51" i="14"/>
  <c r="I90" i="14"/>
  <c r="I91" i="14"/>
  <c r="I86" i="14"/>
  <c r="I74" i="14"/>
  <c r="D74" i="14"/>
  <c r="C74" i="14"/>
  <c r="E58" i="14"/>
  <c r="E55" i="14"/>
  <c r="C23" i="14"/>
  <c r="D23" i="14"/>
  <c r="I23" i="14"/>
  <c r="M14" i="14"/>
  <c r="P14" i="14"/>
  <c r="L93" i="14"/>
  <c r="L90" i="14"/>
  <c r="I99" i="15" l="1"/>
  <c r="P89" i="14"/>
  <c r="N89" i="14"/>
  <c r="E84" i="15"/>
  <c r="I104" i="15"/>
  <c r="M102" i="15"/>
  <c r="M105" i="15" s="1"/>
  <c r="I89" i="14"/>
  <c r="C94" i="14"/>
  <c r="O89" i="14"/>
  <c r="M89" i="14"/>
  <c r="I103" i="15"/>
  <c r="E95" i="15"/>
  <c r="E103" i="15" s="1"/>
  <c r="M43" i="14"/>
  <c r="P23" i="14"/>
  <c r="O23" i="14"/>
  <c r="E31" i="14"/>
  <c r="I94" i="14"/>
  <c r="D94" i="14"/>
  <c r="L23" i="14"/>
  <c r="E64" i="15"/>
  <c r="L102" i="15"/>
  <c r="N93" i="14"/>
  <c r="N92" i="14" s="1"/>
  <c r="M92" i="14"/>
  <c r="E121" i="15"/>
  <c r="O92" i="14"/>
  <c r="P92" i="14"/>
  <c r="C103" i="15"/>
  <c r="N121" i="15"/>
  <c r="I43" i="14"/>
  <c r="H33" i="9"/>
  <c r="H32" i="9"/>
  <c r="H31" i="9"/>
  <c r="H30" i="9"/>
  <c r="H29" i="9"/>
  <c r="H28" i="9"/>
  <c r="H27" i="9"/>
  <c r="H26" i="9"/>
  <c r="H25" i="9"/>
  <c r="H24" i="9"/>
  <c r="H23" i="9"/>
  <c r="H5" i="9"/>
  <c r="H15" i="9"/>
  <c r="H14" i="9"/>
  <c r="H13" i="9"/>
  <c r="H12" i="9"/>
  <c r="H11" i="9"/>
  <c r="H10" i="9"/>
  <c r="H9" i="9"/>
  <c r="H8" i="9"/>
  <c r="H7" i="9"/>
  <c r="H6" i="9"/>
  <c r="I102" i="15" l="1"/>
  <c r="I105" i="15" s="1"/>
  <c r="I92" i="14"/>
  <c r="L105" i="15"/>
  <c r="E33" i="14"/>
  <c r="E29" i="14"/>
  <c r="E30" i="14"/>
  <c r="E32" i="14"/>
  <c r="E11" i="14"/>
  <c r="I108" i="14"/>
  <c r="E102" i="14"/>
  <c r="E99" i="14"/>
  <c r="E100" i="14"/>
  <c r="E101" i="14"/>
  <c r="E97" i="14"/>
  <c r="O43" i="14"/>
  <c r="P10" i="14"/>
  <c r="P12" i="14" s="1"/>
  <c r="L43" i="14"/>
  <c r="I95" i="14" l="1"/>
  <c r="E98" i="14"/>
  <c r="P108" i="14"/>
  <c r="E64" i="14"/>
  <c r="E66" i="14"/>
  <c r="E67" i="14"/>
  <c r="E68" i="14"/>
  <c r="E69" i="14"/>
  <c r="E70" i="14"/>
  <c r="E71" i="14"/>
  <c r="E72" i="14"/>
  <c r="E73" i="14"/>
  <c r="E74" i="14"/>
  <c r="E75" i="14"/>
  <c r="E76" i="14"/>
  <c r="E78" i="14"/>
  <c r="E79" i="14"/>
  <c r="E80" i="14"/>
  <c r="E81" i="14"/>
  <c r="E82" i="14"/>
  <c r="E84" i="14"/>
  <c r="E85" i="14"/>
  <c r="E86" i="14"/>
  <c r="E87" i="14"/>
  <c r="E63" i="14"/>
  <c r="E60" i="14"/>
  <c r="E47" i="14"/>
  <c r="E48" i="14"/>
  <c r="E49" i="14"/>
  <c r="E50" i="14"/>
  <c r="E52" i="14"/>
  <c r="E53" i="14"/>
  <c r="E54" i="14"/>
  <c r="E56" i="14"/>
  <c r="E57" i="14"/>
  <c r="E59" i="14"/>
  <c r="E46" i="14"/>
  <c r="E27" i="14"/>
  <c r="E26" i="14"/>
  <c r="E24" i="14"/>
  <c r="E20" i="14"/>
  <c r="E18" i="14"/>
  <c r="E17" i="14"/>
  <c r="E15" i="14"/>
  <c r="E90" i="14" l="1"/>
  <c r="E91" i="14"/>
  <c r="E93" i="14"/>
  <c r="P95" i="14"/>
  <c r="E21" i="14"/>
  <c r="E14" i="14" s="1"/>
  <c r="N14" i="14"/>
  <c r="E104" i="14"/>
  <c r="E105" i="14"/>
  <c r="P43" i="14"/>
  <c r="P44" i="14" s="1"/>
  <c r="E89" i="14" l="1"/>
  <c r="P109" i="14"/>
  <c r="E35" i="14"/>
  <c r="E23" i="14" s="1"/>
  <c r="I43" i="15" l="1"/>
  <c r="I53" i="15" s="1"/>
  <c r="E43" i="15"/>
  <c r="E75" i="15"/>
  <c r="D104" i="15"/>
  <c r="C104" i="15"/>
  <c r="E70" i="15"/>
  <c r="E69" i="15"/>
  <c r="E68" i="15"/>
  <c r="E67" i="15"/>
  <c r="E66" i="15"/>
  <c r="E62" i="15"/>
  <c r="E61" i="15"/>
  <c r="E60" i="15"/>
  <c r="E59" i="15"/>
  <c r="E58" i="15"/>
  <c r="E57" i="15"/>
  <c r="E56" i="15"/>
  <c r="D30" i="15"/>
  <c r="D19" i="15"/>
  <c r="E15" i="15"/>
  <c r="P15" i="15"/>
  <c r="P17" i="15" s="1"/>
  <c r="P54" i="15" s="1"/>
  <c r="O15" i="15"/>
  <c r="O17" i="15" s="1"/>
  <c r="O54" i="15" s="1"/>
  <c r="N15" i="15"/>
  <c r="N17" i="15" s="1"/>
  <c r="N54" i="15" s="1"/>
  <c r="M15" i="15"/>
  <c r="M17" i="15" s="1"/>
  <c r="M54" i="15" s="1"/>
  <c r="L15" i="15"/>
  <c r="L17" i="15" s="1"/>
  <c r="L54" i="15" s="1"/>
  <c r="I15" i="15"/>
  <c r="D15" i="15"/>
  <c r="I12" i="15"/>
  <c r="D12" i="15"/>
  <c r="E10" i="15"/>
  <c r="I10" i="15"/>
  <c r="D10" i="15"/>
  <c r="I17" i="15" l="1"/>
  <c r="I54" i="15"/>
  <c r="E100" i="15"/>
  <c r="N104" i="15"/>
  <c r="E74" i="15"/>
  <c r="E104" i="15" s="1"/>
  <c r="E102" i="15" s="1"/>
  <c r="E101" i="15"/>
  <c r="E7" i="15"/>
  <c r="E12" i="15"/>
  <c r="E19" i="15"/>
  <c r="E99" i="15" l="1"/>
  <c r="E105" i="15" s="1"/>
  <c r="N102" i="15"/>
  <c r="N105" i="15" s="1"/>
  <c r="L122" i="15"/>
  <c r="I122" i="15"/>
  <c r="M122" i="15"/>
  <c r="E17" i="15"/>
  <c r="E53" i="15"/>
  <c r="E54" i="15" l="1"/>
  <c r="E122" i="15" s="1"/>
  <c r="O122" i="15"/>
  <c r="N122" i="15"/>
  <c r="P122" i="15"/>
  <c r="E106" i="14" l="1"/>
  <c r="E65" i="14" l="1"/>
  <c r="O108" i="14" l="1"/>
  <c r="N108" i="14"/>
  <c r="M108" i="14"/>
  <c r="L108" i="14"/>
  <c r="E77" i="14"/>
  <c r="D14" i="14"/>
  <c r="E10" i="14"/>
  <c r="E12" i="14" s="1"/>
  <c r="O10" i="14"/>
  <c r="O12" i="14" s="1"/>
  <c r="N10" i="14"/>
  <c r="N12" i="14" s="1"/>
  <c r="M10" i="14"/>
  <c r="M12" i="14" s="1"/>
  <c r="L10" i="14"/>
  <c r="L12" i="14" s="1"/>
  <c r="I10" i="14"/>
  <c r="I12" i="14" s="1"/>
  <c r="I44" i="14" s="1"/>
  <c r="L44" i="14" l="1"/>
  <c r="M44" i="14"/>
  <c r="O44" i="14"/>
  <c r="M95" i="14"/>
  <c r="E103" i="14"/>
  <c r="E83" i="14"/>
  <c r="E94" i="14" s="1"/>
  <c r="E92" i="14" s="1"/>
  <c r="E95" i="14" s="1"/>
  <c r="L89" i="14"/>
  <c r="N95" i="14"/>
  <c r="L92" i="14"/>
  <c r="O95" i="14"/>
  <c r="M109" i="14" l="1"/>
  <c r="L95" i="14"/>
  <c r="I109" i="14"/>
  <c r="O109" i="14"/>
  <c r="E108" i="14"/>
  <c r="L109" i="14" l="1"/>
  <c r="Q13" i="14" l="1"/>
  <c r="N43" i="14" l="1"/>
  <c r="N44" i="14" s="1"/>
  <c r="N109" i="14" l="1"/>
  <c r="E40" i="14"/>
  <c r="E43" i="14" s="1"/>
  <c r="E44" i="14" s="1"/>
  <c r="E109" i="14" l="1"/>
</calcChain>
</file>

<file path=xl/sharedStrings.xml><?xml version="1.0" encoding="utf-8"?>
<sst xmlns="http://schemas.openxmlformats.org/spreadsheetml/2006/main" count="1588" uniqueCount="632">
  <si>
    <t>№ з/п</t>
  </si>
  <si>
    <t>Найменування заходів</t>
  </si>
  <si>
    <t>шт./км*</t>
  </si>
  <si>
    <t>Усього</t>
  </si>
  <si>
    <t>Наявність проектної документації на початок прогнозного періоду (так/ні)</t>
  </si>
  <si>
    <t>Кошторисна/оціночна вартість ПВР тис. грн (без ПДВ)</t>
  </si>
  <si>
    <t>Створюваний резерв потужності/ пропускної здатності, мВт</t>
  </si>
  <si>
    <t>Джерело фінансування</t>
  </si>
  <si>
    <t>Критерії (відповідно до підпунтку 3.2.6 глави 3.2 КСР)</t>
  </si>
  <si>
    <t>Обгрунтування включення до ПРСР (СПР, технічний стан, ПРСП, вимога ОСП тощо), вказати назву документа та сторінку</t>
  </si>
  <si>
    <t>Стислий опис робіт</t>
  </si>
  <si>
    <t>№ сторінки пояснювальної записки</t>
  </si>
  <si>
    <t>Примітка</t>
  </si>
  <si>
    <t>кількість*</t>
  </si>
  <si>
    <t>Кошторисна/оціночна вартість БМР тис. грн (без ПДВ)</t>
  </si>
  <si>
    <t>початок (квартал, рік)</t>
  </si>
  <si>
    <t>закінчення (квартал, рік)</t>
  </si>
  <si>
    <t>обсяг фінансування, тис. грн (без ПДВ)</t>
  </si>
  <si>
    <t>2021 р.</t>
  </si>
  <si>
    <t>2022 р.</t>
  </si>
  <si>
    <t>2023 р.</t>
  </si>
  <si>
    <t>2024 р.</t>
  </si>
  <si>
    <t>Нове будівництво об'єктів системи розподілу</t>
  </si>
  <si>
    <t>1.1.</t>
  </si>
  <si>
    <t>Підстанції рівня напруги 110 (154, 220) кВ, усього</t>
  </si>
  <si>
    <t>1.2.</t>
  </si>
  <si>
    <t>Підстанції рівня напруги 35 (27,5; 20) кВ, усього</t>
  </si>
  <si>
    <t>1.3.</t>
  </si>
  <si>
    <t>Лінії електропередачі рівня напруги 110 (154, 220) кВ, усього</t>
  </si>
  <si>
    <t>1.4.</t>
  </si>
  <si>
    <t>Лінії електропередачі рівня напруги 35 (27,5; 20) кВ, усього</t>
  </si>
  <si>
    <t>так</t>
  </si>
  <si>
    <t>СПР ст.30, 147</t>
  </si>
  <si>
    <t>Усього (сума по п.1.1-1.4)</t>
  </si>
  <si>
    <t>2.</t>
  </si>
  <si>
    <t>Реконструкція, технічне переоснащення об'єктів системи розподілу</t>
  </si>
  <si>
    <t>2.1.</t>
  </si>
  <si>
    <t>2.1.1.</t>
  </si>
  <si>
    <t>Амортизаційні відрахування</t>
  </si>
  <si>
    <t>1, 2, 3, 6</t>
  </si>
  <si>
    <t>Реконструкція ВРУ-150 кВ:
- Заміна масляних вимикачів ВМТ-220 -150 кВ на елегазові вимикачі.
- Заміна трансформаторів струму ТФЗМ-150 кВ на маломасляні ТС.
- Заміна роз’єднувачів  типу РНДЗ-2-150\1000 У1 на нові.
- Встановлення маломасляних трансформаторів напруги.
- Заміна вентильних розрядників  РВМГ-150 на ОПН-150 кВ.
На стороні 10-6 кВ:
- Заміна у ввідних комірках трансформаторів струму ТВЛМ-10 на трансформатори струму ТЛШ-10 3000\5А .
- Заміна вентильних розрядників 10 кВ на обмежувачі перенапруги типу ОПН.
- Встановлення комплекту релейного захисту на мікропроцесорній базі.</t>
  </si>
  <si>
    <t>Технічне переоснащення ПС «Наклоноствольна 150/6 кВ» 1 етап</t>
  </si>
  <si>
    <t>1, 2, 3</t>
  </si>
  <si>
    <t>інші (прибуток)</t>
  </si>
  <si>
    <t>2.2.</t>
  </si>
  <si>
    <t>2.2.1.</t>
  </si>
  <si>
    <t>1, 2, 5, 9</t>
  </si>
  <si>
    <t>2.2.3.</t>
  </si>
  <si>
    <t>Технічне переоснащення ПС-35/6 кВ «Чешка»</t>
  </si>
  <si>
    <t>ні</t>
  </si>
  <si>
    <t>1, 2, 3, 8, 10</t>
  </si>
  <si>
    <t>Заміна силового трансформатору 1Т, заміна маслозбірників 1Т.
Повна заміна обладнання 1 секції ВРУ-35 кВ та ЗРУ-6 кВ, ремонт будівлі ЗРУ-6 кВ, організація обліку по стороні 35 кВ, телемеханіка та телеуправлінн.</t>
  </si>
  <si>
    <t>2.2.6.</t>
  </si>
  <si>
    <t>Технічне переоснащення ПС-35/10 кВ «Луч»</t>
  </si>
  <si>
    <t>1, 2, 4, 8, 9</t>
  </si>
  <si>
    <t xml:space="preserve">Проектом передбачається:
- заміна обладнання 35 кВ;                                                                                                   - заміна кабельно-провідникової продукції під нове обладнання;
- охоронна та пожежна сигналізація;
- заміна мережі зовнішнього освітлення. </t>
  </si>
  <si>
    <t>1, 2, 3, 5, 8, 9</t>
  </si>
  <si>
    <t>Технічне переоснащення ПС-35/6 кВ №14</t>
  </si>
  <si>
    <t>1, 2, 8, 9</t>
  </si>
  <si>
    <t>Технічне переоснащення ПС-35/10 «НМФ»</t>
  </si>
  <si>
    <t>2.3.</t>
  </si>
  <si>
    <t>2.3.1.</t>
  </si>
  <si>
    <t>2.3.2.</t>
  </si>
  <si>
    <t>…</t>
  </si>
  <si>
    <t>2.4.</t>
  </si>
  <si>
    <t>Усього (сума по п. 2.1-2.4)</t>
  </si>
  <si>
    <t>Усього (сума по п. 1 та 2)</t>
  </si>
  <si>
    <t>3.</t>
  </si>
  <si>
    <t>Нове будівництво об'єктів системи розподілу рівня напруги 10 (6); 0,4 кВ</t>
  </si>
  <si>
    <t>3.1.</t>
  </si>
  <si>
    <t>Вільногірські РЕМ, усього</t>
  </si>
  <si>
    <t>Амортизаційні відрахування, інші (прибуток), за перетоки реактивної е/е</t>
  </si>
  <si>
    <t>Технічний стан, КСР ст.12, акти дефектів</t>
  </si>
  <si>
    <t>ст.98, 114</t>
  </si>
  <si>
    <t>3.1.1.</t>
  </si>
  <si>
    <t>Будівництво ПЛ-6 кВ</t>
  </si>
  <si>
    <t>Будівництво ПЛ-6 кВ на з/б опорах в смт. Дніпровське</t>
  </si>
  <si>
    <t>3.1.2.</t>
  </si>
  <si>
    <t>Будівництво КЛ-0,4 кВ</t>
  </si>
  <si>
    <t>Будівництво КЛ-0,4 кВ до житлового будинку в смт. Дніпровське</t>
  </si>
  <si>
    <t>3.2.</t>
  </si>
  <si>
    <t>Павлоградські РЕМ, усього</t>
  </si>
  <si>
    <t>3.2.1.</t>
  </si>
  <si>
    <t>Будівництво розвантажувального ТП-6/0,4 кВ</t>
  </si>
  <si>
    <t>Будівництво розвантажувального КТП-6/0,4 кВ  для переведення навантаження ПЛ-0,4 кВ до ж/б в м. Павлоград.</t>
  </si>
  <si>
    <t>3.3.</t>
  </si>
  <si>
    <t>Дніпроперовські РЕМ , усього</t>
  </si>
  <si>
    <t>3.3.1.</t>
  </si>
  <si>
    <t>Будівництво двотрансформаторної КТП-6/2х250 кВА з АВР для переведенням навантаження ТП-9к в м. Дніпро</t>
  </si>
  <si>
    <t>3.3.2.</t>
  </si>
  <si>
    <t>Будівництво КЛ 6 кВ</t>
  </si>
  <si>
    <t>Будівництво КЛ -6 кВ в м. Дніпро</t>
  </si>
  <si>
    <t>3.4.</t>
  </si>
  <si>
    <t>Жовтоводські РЕМ , усього</t>
  </si>
  <si>
    <t>3.4.1.</t>
  </si>
  <si>
    <t>Будівництво розвантажувального КТП 6/0,4 кВ для переведення навантаження ПЛ-0,4 кВ в м. Жовті Води</t>
  </si>
  <si>
    <t>3.5.</t>
  </si>
  <si>
    <t>Криворізькі РЕМ , усього</t>
  </si>
  <si>
    <t>3.5.1.</t>
  </si>
  <si>
    <t xml:space="preserve"> Будівництво розвантажувального КТП-6/0,4 кВ з заміною проводу АС на СІП існуючих ПЛ-0,4 кВ в м. Кривий Ріг. </t>
  </si>
  <si>
    <t>4.</t>
  </si>
  <si>
    <t>Реконструкція, технічне переоснащення об'єктів системи розподілу рівня напруги 10 (6); 0,4 кВ</t>
  </si>
  <si>
    <t>4.1.</t>
  </si>
  <si>
    <t>4.1.1.</t>
  </si>
  <si>
    <t>Технічне переоснащення  ТП, РП 6/0,4 кВ</t>
  </si>
  <si>
    <t>КСР ст.12</t>
  </si>
  <si>
    <t>Заміна панелей в РУ-0,4 кВ на  ЩО 90 та комірок КСОв РУ-6 кВ</t>
  </si>
  <si>
    <t>4.1.2.</t>
  </si>
  <si>
    <t>Реконструкція ПЛ-0,4 кВ</t>
  </si>
  <si>
    <t>Реконструкція ПЛ з заміною проводу на СІП</t>
  </si>
  <si>
    <t>4.1.3.</t>
  </si>
  <si>
    <t>Реконструкція КЛ-6 кВ</t>
  </si>
  <si>
    <t>Реконструкція КЛ 6 кВ в смт. Дніпровське</t>
  </si>
  <si>
    <t>4.1.4.</t>
  </si>
  <si>
    <t>Реконструкція КЛ 0,4 кВ</t>
  </si>
  <si>
    <t>Реконструкція КЛ 0,4 кВ від ТП до житлових будинків</t>
  </si>
  <si>
    <t>4.2.</t>
  </si>
  <si>
    <t>4.2.1.</t>
  </si>
  <si>
    <t>Технічне переоснащення  ТП, РП 10(6)/0,4 кВ</t>
  </si>
  <si>
    <t>Заміна обладнання ТП</t>
  </si>
  <si>
    <t>4.2.2.</t>
  </si>
  <si>
    <t>4.2.3.</t>
  </si>
  <si>
    <t>Реконструкція ПЛ 6 кВ</t>
  </si>
  <si>
    <t xml:space="preserve">Реконструкція ПЛ-6 кВ  від КРУН-6 кВ ком.4 до ЗТП-1, ЗТП-2 з перепідключенням до ПС-35/6 кВ "Чешка" ЗРП-6 кВ ком. 12   смт. Радушне Криворізького району </t>
  </si>
  <si>
    <t>4.2.4.</t>
  </si>
  <si>
    <t>Реконструкція КЛ-10 кВ</t>
  </si>
  <si>
    <t>Реконструкція КЛ-10 кВ в м. Кривий Ріг</t>
  </si>
  <si>
    <t>4.3.</t>
  </si>
  <si>
    <t>4.3.1.</t>
  </si>
  <si>
    <t>4.3.2.</t>
  </si>
  <si>
    <t>Реконструкція ПЛ-10 кВ</t>
  </si>
  <si>
    <t>4.3.3.</t>
  </si>
  <si>
    <t>4.3.4.</t>
  </si>
  <si>
    <t>Реконструкція КЛ-10 кВ в смт. Гвардійське</t>
  </si>
  <si>
    <t>4.3.5.</t>
  </si>
  <si>
    <t>4.4.</t>
  </si>
  <si>
    <t>4.4.1.</t>
  </si>
  <si>
    <t>Заміна обладнання ТП, РП</t>
  </si>
  <si>
    <t>4.4.2.</t>
  </si>
  <si>
    <t>Реконструкція ПЛ-6 кВ з заміною опор в м. Жовті Води</t>
  </si>
  <si>
    <t>4.4.3.</t>
  </si>
  <si>
    <t>4.4.4.</t>
  </si>
  <si>
    <t>Реконструкція КЛ-6 кВ в м. Жовті Води</t>
  </si>
  <si>
    <t>4.4.5.</t>
  </si>
  <si>
    <t>4.5.</t>
  </si>
  <si>
    <t>4.5.1.</t>
  </si>
  <si>
    <t>Заміна обладнання ТП, панелей РУ-0,4 кВ на  ЩО 90 та комірок КСО</t>
  </si>
  <si>
    <t>4.5.2.</t>
  </si>
  <si>
    <t>Реконструкція КЛ 6 кВ в м. Дніпро</t>
  </si>
  <si>
    <t>Усього по п. 3:</t>
  </si>
  <si>
    <t>ТП (РП)</t>
  </si>
  <si>
    <t>ЛЕП</t>
  </si>
  <si>
    <t>Усього по п. 4:</t>
  </si>
  <si>
    <t>Усього по п. 3, 4</t>
  </si>
  <si>
    <t xml:space="preserve">Інші заходи, усього </t>
  </si>
  <si>
    <t>КСР</t>
  </si>
  <si>
    <t>5.2</t>
  </si>
  <si>
    <t xml:space="preserve">Розміщення пристроїв фіксації/аналізу показників якості електроенергії </t>
  </si>
  <si>
    <t>Амортизаційні відрахування, прибуток на виробничі інвестиції</t>
  </si>
  <si>
    <t>5.3</t>
  </si>
  <si>
    <t>Заходи зі зниження нетехнічних витрат електричної енергії</t>
  </si>
  <si>
    <t>Амортизаційні відрахування,</t>
  </si>
  <si>
    <t>5.3.1</t>
  </si>
  <si>
    <t xml:space="preserve">Улаштування однофазних вводів в будинки з застосуванням СІП та встановленням ФШО </t>
  </si>
  <si>
    <t>5.3.2</t>
  </si>
  <si>
    <t>Створення АСКОЕ побутових споживачів</t>
  </si>
  <si>
    <t>5.3.3</t>
  </si>
  <si>
    <t>5.3.4</t>
  </si>
  <si>
    <t>Закупівля обладнання під АСКОЕ</t>
  </si>
  <si>
    <t>5.3.5</t>
  </si>
  <si>
    <t>Прилади для облаштування рейдової бригади</t>
  </si>
  <si>
    <t>5.3.6</t>
  </si>
  <si>
    <t>Пристрій для перевірки автоматичних вимикачів</t>
  </si>
  <si>
    <t>5.4</t>
  </si>
  <si>
    <t>Заходи з удосконалення та розвитку IT-інфраструктури під сучасні потреби бізнесу, в т.ч. телемеханізація підстанцій</t>
  </si>
  <si>
    <t>5.4.1</t>
  </si>
  <si>
    <t>Впровадження та розвиток АСДТК</t>
  </si>
  <si>
    <t>5.4.2</t>
  </si>
  <si>
    <t>Впровадження та розвиток інформаційних технологій та розвиток систем зв'язку</t>
  </si>
  <si>
    <t>5.5</t>
  </si>
  <si>
    <t>Усього по п. 5:</t>
  </si>
  <si>
    <t>ВСЬОГО</t>
  </si>
  <si>
    <t>* Довжина ліній електропередачі вказується по трасі ліній.</t>
  </si>
  <si>
    <t>**  Зазначити відповідний рік.</t>
  </si>
  <si>
    <t>(підпис)</t>
  </si>
  <si>
    <t>(прізвище, ім'я, по батькові)</t>
  </si>
  <si>
    <t xml:space="preserve">(або особа, яка виконує його обов'язки)                                                                         </t>
  </si>
  <si>
    <t>М. П. (за наявності)</t>
  </si>
  <si>
    <t>"____" ____________ 20___ року</t>
  </si>
  <si>
    <t>технічний стан</t>
  </si>
  <si>
    <t>* Оцінку необхідності капітального ремонту або повної заміни ліній електропередачі (ЛЕП) проводити за пріоритетом реального технічного стану, а не з урахуванням періодичності капітального ремонту.</t>
  </si>
  <si>
    <t>вимагають заміни як такі, що не підлягають ремонту</t>
  </si>
  <si>
    <t>вимагають заміни з метою зниження ТВЕ</t>
  </si>
  <si>
    <t>у доброму стані</t>
  </si>
  <si>
    <t>шт.</t>
  </si>
  <si>
    <t>Силові трансформатори ПС вищою напругою 6 – 10 кВ, усього</t>
  </si>
  <si>
    <t>Силові трансформатори ПС вищою напругою 35 кВ, усього</t>
  </si>
  <si>
    <t>Силові трансформатори ПС вищою напругою 110 (150) кВ, усього</t>
  </si>
  <si>
    <t>вимагають заміни з метою зниження технологічних витрат електричної енергії (ТВЕ)</t>
  </si>
  <si>
    <t>Силові трансформатори ПС вищою напругою 220 кВ, усього</t>
  </si>
  <si>
    <t>виведено з експлуатації</t>
  </si>
  <si>
    <t>підлягає повній заміні</t>
  </si>
  <si>
    <t>підлягає капітальному ремонту</t>
  </si>
  <si>
    <t>підлягає реконструкції</t>
  </si>
  <si>
    <t>Трансформаторні підстанції (ТП), розподільні пункти (РП) 6 (10) кВ, усього</t>
  </si>
  <si>
    <t>ПС з вищим класом напруги
35 кВ, усього</t>
  </si>
  <si>
    <t>ПС з вищим класом напруги
110 (150) кВ, усього</t>
  </si>
  <si>
    <t>Підстанції (ПС) з вищим класом напруги 220 кВ, усього</t>
  </si>
  <si>
    <t>км</t>
  </si>
  <si>
    <t>КЛ-0,4 кВ, усього</t>
  </si>
  <si>
    <t>КЛ-6 (10) кВ, усього</t>
  </si>
  <si>
    <t>КЛ-35 кВ, усього</t>
  </si>
  <si>
    <t>КЛ-110 (150) кВ, усього</t>
  </si>
  <si>
    <t>Кабельні лінії (КЛ)-220 кВ, усього</t>
  </si>
  <si>
    <t>ПЛ-0,4 кВ, усього</t>
  </si>
  <si>
    <t>км
(по трасі)</t>
  </si>
  <si>
    <t>ПЛ-6 (10) кВ, усього</t>
  </si>
  <si>
    <t>ПЛ-35 кВ, усього</t>
  </si>
  <si>
    <t>ПЛ-110 (150) кВ, усього</t>
  </si>
  <si>
    <t>Повітряні лінії (ПЛ)-220 кВ, усього</t>
  </si>
  <si>
    <t xml:space="preserve">Прогнозний технічний стан  (з урахуванням обсягів запланованих робіт) на кінець </t>
  </si>
  <si>
    <t>Од. Вим.</t>
  </si>
  <si>
    <t>Назва обладнання та
якісна оцінка*</t>
  </si>
  <si>
    <t>Продовження додатка 3</t>
  </si>
  <si>
    <t xml:space="preserve">"Технічне переоснащення транформаторної підстанції   «ДШЗ-1» </t>
  </si>
  <si>
    <t>Дані щодо прогнозної потужності приєднання нових електроустановок (на основі заяв про приєднання та доступної потужності в точках забезпечення потужності)</t>
  </si>
  <si>
    <t>№ п/п</t>
  </si>
  <si>
    <t>Джерело живлення,                      ПС 20-150 кВ</t>
  </si>
  <si>
    <t>Встановлена потужність ПС, МВт</t>
  </si>
  <si>
    <t>Сумарна потужність замовлена до приєднання (чинні ТУ), МВт</t>
  </si>
  <si>
    <t>Реалізовані ТУ, МВт</t>
  </si>
  <si>
    <t>Заплановані заходи зі створення резерву потужності у ПРСР</t>
  </si>
  <si>
    <t>Примітка (сонячні установки, рік /   МВт)</t>
  </si>
  <si>
    <t>Всього</t>
  </si>
  <si>
    <t>у т. ч. оплачено/
проавансовано</t>
  </si>
  <si>
    <t>ПС-154/35/6 кВ «КПО»</t>
  </si>
  <si>
    <t>2х25</t>
  </si>
  <si>
    <t>ПС-154/10/6 кВ «ПЛМ»</t>
  </si>
  <si>
    <t>32+40</t>
  </si>
  <si>
    <t>ПС-154/6/6 «Трубна»</t>
  </si>
  <si>
    <t>2х32</t>
  </si>
  <si>
    <t>ПС-150/35/10 кВ «Силова»</t>
  </si>
  <si>
    <t>1х16</t>
  </si>
  <si>
    <t>ПС-150/10/6 кВ «ПМЗ»</t>
  </si>
  <si>
    <t>ПС-150/6/6 кВ «ПЗТО»</t>
  </si>
  <si>
    <t>ПС «Наклоноствольна 150/6 кВ»</t>
  </si>
  <si>
    <t>2х60</t>
  </si>
  <si>
    <t>ПС 150/35/6 кВ «ДШЗ-1»</t>
  </si>
  <si>
    <t>ПС-35/6 кВ № 3</t>
  </si>
  <si>
    <t>2х6,3</t>
  </si>
  <si>
    <t>ПС-35/6 кВ «ЖКК»</t>
  </si>
  <si>
    <t>2х4</t>
  </si>
  <si>
    <t>ПС-35/6 кВ «Стрічка»</t>
  </si>
  <si>
    <t>ПС-35/10 кВ «НМФ»</t>
  </si>
  <si>
    <t>ПС № 50 «Березняки»35/10/6 кВ</t>
  </si>
  <si>
    <t>2х10</t>
  </si>
  <si>
    <t>ПС № 47 35/6 кВ «Західна»</t>
  </si>
  <si>
    <t>ПС № 5 «Жилселище» 35/6 кВ</t>
  </si>
  <si>
    <t>ПС-«Інгулецька» 35/6 кВ</t>
  </si>
  <si>
    <t>2х2,5</t>
  </si>
  <si>
    <t>ПС «С-35»35/6 кВ</t>
  </si>
  <si>
    <t>ПС- 29 35/6 кВ</t>
  </si>
  <si>
    <t>ПС-5 35/6(20) кВ м. Жовті Води</t>
  </si>
  <si>
    <t>2х16</t>
  </si>
  <si>
    <t>ПС-35/6 кВ «Чешка»</t>
  </si>
  <si>
    <t>1,6+2,5</t>
  </si>
  <si>
    <t>ПС-35/10 кВ «Луч»</t>
  </si>
  <si>
    <t>ПС «Макорти» 35/6 кВ</t>
  </si>
  <si>
    <t>ПС-35/6 кВ «Палмаш»</t>
  </si>
  <si>
    <t>ПС 35/6 кВ «Рахманово»</t>
  </si>
  <si>
    <t>ПС «НВ-ЦЗ» 35/6 кВ</t>
  </si>
  <si>
    <t>0,3/0,2</t>
  </si>
  <si>
    <t>ПС «САЗ» 35/10/6 кВ</t>
  </si>
  <si>
    <t>ПС-35/6 кВ «Молзавод»</t>
  </si>
  <si>
    <t>ПС-35/6 кВ №14</t>
  </si>
  <si>
    <t>2,5+3,2</t>
  </si>
  <si>
    <t>ПС «ЦЗ" 35/6 кВ</t>
  </si>
  <si>
    <t>ПС-35/10 кВ «Сельстрой»</t>
  </si>
  <si>
    <t xml:space="preserve">Додаток 3
до Порядку розроблення та подання на затвердження планів розвитку систем розподілу та інвестиційних програм операторів систем розподілу
</t>
  </si>
  <si>
    <t xml:space="preserve">Затверджено: 
Генеральний директор - Голова Правління ПрАТ "ПЕЕМ "ЦЕК"                   
</t>
  </si>
  <si>
    <t>М.В. Корса</t>
  </si>
  <si>
    <t>(відповідний орган ліцензіата)</t>
  </si>
  <si>
    <t>План розвитку системи розподілу</t>
  </si>
  <si>
    <t>Найменування оператора      системи розподілу</t>
  </si>
  <si>
    <t>ПрАТ "ПЕЕМ "ЦЕК"</t>
  </si>
  <si>
    <t>П'ятирічний період</t>
  </si>
  <si>
    <t>з</t>
  </si>
  <si>
    <t>до</t>
  </si>
  <si>
    <t>Висновок ОСП
від ____________ №__________</t>
  </si>
  <si>
    <t>Висновок Міненерговугілля
від ____________ №__________</t>
  </si>
  <si>
    <t>Схвалено НКРЕКП, постанова
від ____________ №__________</t>
  </si>
  <si>
    <t>Власні кошти:</t>
  </si>
  <si>
    <t>1.1</t>
  </si>
  <si>
    <t>амортизаційні відрахування</t>
  </si>
  <si>
    <t>1.2</t>
  </si>
  <si>
    <t>прибуток на виробничі інвестиції</t>
  </si>
  <si>
    <t>1.3</t>
  </si>
  <si>
    <t>за перетоки реактивної е/е</t>
  </si>
  <si>
    <t>1.4</t>
  </si>
  <si>
    <t>1.5</t>
  </si>
  <si>
    <t>Залучені кошти:</t>
  </si>
  <si>
    <t>2.1</t>
  </si>
  <si>
    <t>кредити</t>
  </si>
  <si>
    <t>2.2</t>
  </si>
  <si>
    <t>фінансова допомога</t>
  </si>
  <si>
    <t>2.3</t>
  </si>
  <si>
    <t>(або особа, яка виконує його обов'язки)                       (підпис)</t>
  </si>
  <si>
    <t xml:space="preserve">Технічний стан, СПР ст.24, 66,81,92 Акт технічного опосвідчення від 03.05.2019 р. </t>
  </si>
  <si>
    <t>Технічний стан, СПР ст.27, 94 Акт технічного опосвідчення від 02.04.2019 р.</t>
  </si>
  <si>
    <t>Технічний стан, СПР ст. 25, 81,92 Акт технічного опосвідчення від 20.05.2017 р.</t>
  </si>
  <si>
    <t>Технічний стан, СПР ст.34, 66, 98, 150, Акт технічного опосвідчення від 2019 р.</t>
  </si>
  <si>
    <t>Технічний стан, СПР ст.30, 96 Акт технічного опосвідчення</t>
  </si>
  <si>
    <t>Технічний стан, СПР ст.37, 99 Акт технічного опосвідчення від 11.03.2019 р.</t>
  </si>
  <si>
    <t>Технічний стан, СПР ст.37, 81, 99 Акт технічного опосвідчення від 15.05.2017 р.</t>
  </si>
  <si>
    <t>Технічний стан, СПР ст.34, 82, 97 Акт технічного опосвідчення  від 17.05.2017 р.</t>
  </si>
  <si>
    <t>4.5.3.</t>
  </si>
  <si>
    <t>коригування проекту</t>
  </si>
  <si>
    <t>2.1.4.</t>
  </si>
  <si>
    <t>2.1.2.</t>
  </si>
  <si>
    <t>Реконструкція ВРУ-35 кВ;
- організація обліку по стороні 35 кВ;
- реконструкція ЗРУ-6 кВ;                                                                                                       -заміна трансформатору;
- організація автоматизованої системи керування з видачею сигналів на диспетчерський пункт;
- організація системи сигналізації пожежної та периметральної охорони.</t>
  </si>
  <si>
    <t xml:space="preserve">Рік виконання </t>
  </si>
  <si>
    <t>План реалізації</t>
  </si>
  <si>
    <t xml:space="preserve">Розробка ТЕО будівництва ПС "Красногвардійська" </t>
  </si>
  <si>
    <t xml:space="preserve">Розробка проекту "Реконструкція ПС 150/6 кВ "Пролісок" з ЛЕП-150 кВ" </t>
  </si>
  <si>
    <t>Будівництво ПС</t>
  </si>
  <si>
    <t xml:space="preserve">Розробка ТЕО "Реконструкція підстанції "Пролісок" з реконфігурацією мережі зі зміною класу напруги 6/10 кВ на 20 кВ" </t>
  </si>
  <si>
    <t>Розробка проекту</t>
  </si>
  <si>
    <t>Реконструкція ел.мереж</t>
  </si>
  <si>
    <t xml:space="preserve">Розробка ТЕО "Реконструкція електричних мереж ПрАТ "ПЕЕМ "ЦЕК" з реконфігурацією мережі зі зміною класу напруги 6 кВ на 20 кВ в м. Вільногірськ </t>
  </si>
  <si>
    <t>2017-2018</t>
  </si>
  <si>
    <t xml:space="preserve">Будівництво ПС та реконструкція електричних мереж  реконфігурацією мережі зі зміною класу напруги 6 кВ на 20 кВ </t>
  </si>
  <si>
    <t>Таблиця 16.12</t>
  </si>
  <si>
    <t>Найменування ТЕО</t>
  </si>
  <si>
    <t>Проект</t>
  </si>
  <si>
    <t>N</t>
  </si>
  <si>
    <t>Показники капіталовкладень</t>
  </si>
  <si>
    <t>Джерела фінансування</t>
  </si>
  <si>
    <t>інші (економія ТВЕ)</t>
  </si>
  <si>
    <t>інші (невикористані кошти попередніх періодів)</t>
  </si>
  <si>
    <t xml:space="preserve">Амортизаційні відрахування, інші </t>
  </si>
  <si>
    <t xml:space="preserve"> Модернізація та закупівля колісної техніки</t>
  </si>
  <si>
    <t xml:space="preserve">Пристрої для проведення експертизи засобів обліку та пломб </t>
  </si>
  <si>
    <t>На забезпечення виконання додаткових робіт для надійного безпечного  та економічно ефективного функціонування системи розподілу ПрАТ "ПЕЕМ "ЦЕК", дотримання встановлених рівнів показників якості електропостачання на прогнозний період, забезпечення необхідної та достатньої  пропускної спроможності електромереж 20-150 кВ, забезпечення стабільної роботи електричних мереж необхідне наступне фінансування</t>
  </si>
  <si>
    <r>
      <t>Розробка проектної документації "Реконструкція електричних мереж ПрАТ "ПЕЕМ "ЦЕК" з реконфігурацією мережі зі зміною класу напруги 6 кВ на 20 кВ в м. Вільногірськ</t>
    </r>
    <r>
      <rPr>
        <b/>
        <sz val="11"/>
        <color indexed="8"/>
        <rFont val="Times New Roman"/>
        <family val="1"/>
        <charset val="204"/>
      </rPr>
      <t xml:space="preserve">   </t>
    </r>
  </si>
  <si>
    <t>Рік виконання  по сценарію 2</t>
  </si>
  <si>
    <t>1.1.1.</t>
  </si>
  <si>
    <t>Реконструкція електричних мереж ПрАТ "ПЕЕМ "ЦЕК" з реконфігурацією мережі зі зміною класу напруги 6 кВ на 20 кВ  
м. Вільногірськ
(Будівництво ПС 150/20 кВ м. Вільногірськ)</t>
  </si>
  <si>
    <t>ТЕО -2017</t>
  </si>
  <si>
    <t>Прибуток на виробничі інвестиції</t>
  </si>
  <si>
    <t xml:space="preserve">СПР ст.103 </t>
  </si>
  <si>
    <t xml:space="preserve">1.Будівництво нової ПС-150/20 кВ з підключенням до шин 150 кВ ПС 330 кВ ВДГМК ДП «НЕК «Укренерго»:
- Два силових трансформатори;
- ВРП-150 кВ з елегазовими вимикачами;
- Приєднання з вакуумними вимикачами 20 кВ;
- Мікропроцесорні блоки захисту, телемеханізація;                                                                                                                                                                                       2. Реконструкція електричних мереж з реконфігурацією мережі зі зміною класу напруги 6 кВ на 20 кВ та перепідключення на ПС.                                                                                                          3. Використання автоматичної системи з обліку електроенергії з використанням технологій Smart Grid.   </t>
  </si>
  <si>
    <t>1.1.2.</t>
  </si>
  <si>
    <t>Будівництво підстанції "Пролісок" з реконфігурацією мережі зі зміною класу напруги 6/10 кВ на 20 кВ м. Дніпро</t>
  </si>
  <si>
    <t>1, 2, 5, 9, 10</t>
  </si>
  <si>
    <t xml:space="preserve">СПР ст.110  ТЕО будівництва ПС "Красногвардійська" 2014 рік;                                                                             ТЕО "Реконструкція підстанції "Пролісок" з реконфігурацією мережі зі зміною класу напруги 6/10 кВ на 20 кВ" 2017 рік                                                                                                                         </t>
  </si>
  <si>
    <t xml:space="preserve">1. Будівництво ПС  закритого типу - чотириповерхова будівля:                                                                                                              - схема ЗРУ-150 кВ  «блок лінія – трансформатор» з неавтоматичною ремонтною перемичкою з боку ліні, з двома елегазовими вимикачами в колах трансформаторів; 
- встановлення 2-х силових трансформаторів одиничною потужністю 40 МВА з розщепленою обмоткою низької напруги;
- реконструкція розподільчого пристрою 150 кВ магістральної ПС 330 кВ «Дніп-ровська» з розширенням на два лінійних приєднання з встановленням елегазових вимикачів;                                                                                                                                     
- телемеханіка;                                                                                                                               - спорудження ЛЕП-150 кВ у дволанцюговому виконанні  «Дніпровська – Пролісок» довжиною 9,5 км;
2. Реконфігурація мережі зі зміною класу напруги 6/10 кВ на 20 кВ, підключення до ПС (на 2025-2029 роки). </t>
  </si>
  <si>
    <t>1.2.1.</t>
  </si>
  <si>
    <t>Будівництво (реконструкція) ТП, РП з переводом на напругу 20 кВ м. Вільногірськ</t>
  </si>
  <si>
    <t>СПР ст.103, ТЕО "Реконструкція електричних мереж ПрАТ "ПЕЕМ "ЦЕК" з реконфігурацією мережі зі зміною класу напруги 6 кВ на 20 кВ в м. Вільногірськ 2017 рік</t>
  </si>
  <si>
    <t xml:space="preserve">Реконструкція електричних мереж з реконфігурацією мережі зі зміною класу напруги 6 кВ на 20 кВ та перепідключення на ПС.  </t>
  </si>
  <si>
    <t>1.3.1.</t>
  </si>
  <si>
    <t>Будівництво ЛЕП 150 кВ до ПС 150/20 кВ м.Вільногірськ</t>
  </si>
  <si>
    <t>2/0,23</t>
  </si>
  <si>
    <t>1, 5, 10</t>
  </si>
  <si>
    <t xml:space="preserve">ЛЕП-150 кВ заплановано в дволанцюговому виконанні протяжністю по трасі 230 м проводом АС-240 для підключення безпосередньо до шин 150 кВ ПС 330 кВ ВДГМК ДП «НЕК «Укренерго»  підстанції 150/20 кВ «Вільногірська» </t>
  </si>
  <si>
    <t>1.3.2.</t>
  </si>
  <si>
    <t>Будівництво ЛЕП 150 кВ до ПС 150/6(20) кВ «Пролісок»</t>
  </si>
  <si>
    <t>2/9,5</t>
  </si>
  <si>
    <t>1, 2, 3, 5, 10</t>
  </si>
  <si>
    <t xml:space="preserve">СПР ст.110, ТЕО "Реконструкція підстанції "Пролісок" з реконфігурацією мережі зі зміною класу напруги 6/10 кВ на 20 кВ" 2017 рік   </t>
  </si>
  <si>
    <t>Будівництво дволанцюгової ЛЕП 150 кВ по трасі 9,5 км для підключення підстанції ПС 150/6(20) кВ «Пролісок» від ПС 330 кВ «Дніпровська»</t>
  </si>
  <si>
    <t>1.4.1.</t>
  </si>
  <si>
    <t>Будівництво ЛЕП 35 кВ  до ПС «С-35» 35/6 кВ м.Жовті Води</t>
  </si>
  <si>
    <t>2/4,45</t>
  </si>
  <si>
    <t>1, 2, 5</t>
  </si>
  <si>
    <t xml:space="preserve">Будівництво двоколової ЛЕП-35 кВ та перепідключення ПС «С-35» 35/6 кВ до ПЛ-35 кВЛ-К-31, Л-К-32 ПрАТ «ПЕЕМ «ЦЕК». </t>
  </si>
  <si>
    <t xml:space="preserve">СПР ст.24, Акт технічного опосвідчення від 03.05.2019 р. </t>
  </si>
  <si>
    <t>Амортизаційні відрахування, Прибуток на виробничі інвестиції</t>
  </si>
  <si>
    <t xml:space="preserve">СПР ст.24, Акт технічного опосвідчення від 02.04.2019 р. </t>
  </si>
  <si>
    <t>– Технічне переоснащення з заміною силового трансформатора.</t>
  </si>
  <si>
    <t>2.1.3.</t>
  </si>
  <si>
    <t>СПР ст.27, Акт технічного опосвідчення від 02.04.2019 р.</t>
  </si>
  <si>
    <t>2.1.5.</t>
  </si>
  <si>
    <t>Технічне переоснащення ПС-154/35/6 кВ «КПО»</t>
  </si>
  <si>
    <t>1,.2,.3,.5,.9</t>
  </si>
  <si>
    <t>СПР ст.24, 62, Акт технічного опосвідчення від 19.05.2017 р.</t>
  </si>
  <si>
    <t>2.1.6.</t>
  </si>
  <si>
    <t>СПР ст. 25, Акт технічного опосвідчення від 20.05.2017 р.</t>
  </si>
  <si>
    <t>2.1.7.</t>
  </si>
  <si>
    <t>Технічне переоснащення ПС-150/6/6 кВ «ПЗТО»</t>
  </si>
  <si>
    <t>1, 2, 3, 4, 5, 6</t>
  </si>
  <si>
    <t>СПР ст.26, Акт технічного опосвідчення від 22.05.2017 р.</t>
  </si>
  <si>
    <t>Технічне переоснащення  ПС:
- організація обліку по стороні 150 кВ; 
- заміна обладнання ВРУ-150, заміна порталів 150 кВ, ошинування, заміна ВД-КЗ 150 кВ на елегазові вимикачі, заміна роз’єднувачів; 
- на приєднанні 150 кВ ТС встановити типу IMB-170 виробництва АВВ, ТН з литою ізоляцією, підключення ТН-150 кВ виконати через роз’єднувачі;                       
- заміна обладнання ЗРУ-6 кВ, ретрофіт існуючих комірок з заміною МВ на вакуумні вимикачі, замінити ТВП, ШОТ, ЩПС;
- заміна силових трансформаторів 1Т, 2Т типу ТРДН-32000/150 У1;
- заміна всієї кабельно–провідникової продукції під нове обладнання;
- релейний захист 150 кВ виконати на базі мікропроцесорних блоків захисту , замінити панель управління ввідних вимикачів, замінити панель ЦС, передбачити передачу вимикаючого імпульсу на ПС 330 кВ «Павлоградська»;
- виконати пожежну та охоронну сигналізацію підстанції, встановити  пости відеоспостереження;
- виконати заміну мережі освітлення ПС; 
- телемеханіка, телеуправління.</t>
  </si>
  <si>
    <t>2.1.8.</t>
  </si>
  <si>
    <t>Технічне переоснащення ПС-150/10/6 кВ «ПМЗ»</t>
  </si>
  <si>
    <t>СПР ст.27, Акт технічного опосвідчення від 22.05.2017 р.</t>
  </si>
  <si>
    <t xml:space="preserve">Проектом передбачається:
- організація обліку по стороні 150 кВ;
- заміна обладнання ВРУ-150 кВ з заміною порталів та ошинування, з заміною силового трансформатора 4Т типу ТРДН-32000/150 У1, ремонт існуючого маслозбірника, маслостоків, масло приймача;
- заміна обладнання ЗРУ-10/6 кВ, ретрофіт існуючих комірок ЗРУ 10/6 кВ;
- заміна всієї кабельно–провідникової продукції під нове обладнання;
- релейний захист 150 кВ виконати на базі мікропроцесорних блоків захисту, замінити панель управління ввідних вимикачів;
- телемеханіка, телеуправління,.
</t>
  </si>
  <si>
    <t>2.2.2.</t>
  </si>
  <si>
    <t>СПР ст.30, 125,147</t>
  </si>
  <si>
    <t>Проектом передбачається:
- Встановлення нового силового  трансформатора 2Т.
- Монтаж нової 2 секції 35 кВ з вакуумним вимикачем ВР-35 НС, литими трансформаторами струму, ОПН, роз’єднувачами типу РГ-35/1000 УХЛ1.
- Реконструкція зі зміною електричної схеми 1 секції 35 кВ, з перемонтажем вакуумного вимикача Т-31 типу ВР-35НС, монтажем нових трансформаторів струму ТРО-70.11, ОПН, роз’єднувачів типу РГ-35/1000 УХЛ1. 
- Встановленням додаткових комірок для приєднання споживачів на 1,2 сек.6 кВ.
- Монтаж нових залізобетонних кабельних лотків для прокладання кабелів вторинної комутації 1, 2 секції 35 кВ.
- РЗА силових трансформаторів 1Т, 2Т  виконана на базі мікропроцесорних блоків захисту.
- Реконструкція зовнішнього освітлення ВРУ-35 кВ.
- Будівництво двоколової ЛЕП-35 кВ та перепідключення ПС «С-35» 35/6 кВ до ПЛ-35 кВ Л-К-31, Л-К-32 ПрАТ «ПЕЕМ «ЦЕК». 
- Телемеханізація .</t>
  </si>
  <si>
    <t>СПР ст.34, 150, Акт технічного опосвідчення від 2019 р.</t>
  </si>
  <si>
    <t>2.2.4.</t>
  </si>
  <si>
    <t>2.2.5.</t>
  </si>
  <si>
    <t>ПЛ-150 кВ Л-0-10-А/Л-0-11-А</t>
  </si>
  <si>
    <t>2.4.1.</t>
  </si>
  <si>
    <t>ПЛ-35 кВ Л-Інг-31</t>
  </si>
  <si>
    <t>СПР ст. 64, 101, Акт дефектів від 18.04.2016р.</t>
  </si>
  <si>
    <t>Повна реконструкція ПЛ-35 кВ в існуючому створі на нових фундаментах, на нових з/б проміжних та металевих анкерних опорах. Запроектувати також нове обладнання ПЛ: грозозахисний трос та контури заземлення опор, провід АС-120, полімерну ізоляцію, полімерні ОПН, лінійну арматуру та інше. Металоконструкції опор повинні бути обробленні гарячим цинкуванням.</t>
  </si>
  <si>
    <t>2.4.2.</t>
  </si>
  <si>
    <t>ПЛ-35 кВ Л-МКР-31</t>
  </si>
  <si>
    <t>СПР ст. 64, 101, Акт дефектів від 12.05.2016р.</t>
  </si>
  <si>
    <t>Реконструкція ПЛ-35 кВ: 
- встановлення нової ПЛ-35 кВ в  створі існуючої ПЛ-35 кВ Л-МКР-31;
- згідно ПУЕ 2017 року п. 2.5.86 та відповідно табл.2.5.16 з урахуванням, що ПЛ-35 кВ Л-МКР-31 не є відгалуженням від існуючих магістральних ліній застосувати сталеалюмінієвий провід марки АС-120 (підтвердити розрахунком);
- лінійна арматура повинна бути захищена гарячим цинкуванням;
- кріплення проводу, на перетинаннях через залізниці, шляхи з твердим дорожнім покриттям, ПЛЕП, ПЛЗ, через різні наземні трубопроводи і споруди для транспортування нафти, газу, аміаку і т.і., а також при проходженні ПЛ по населеній місцевості, виконати двох-ланцюговим як на проміжних так і на анкерних опорах;
- встановлення металевих уніфікованих опор - Анкерно-кутові, кінцеві опори, опори для відгалуження;
- для захисту від перенапруг на кінцевих опорах на кожну фазу встановити обмежувачі перенапруг ОПН-35;
- грозозахист ПЛ виконати тросом марки ТК-50 зі сталевих оцинкованих проволок.</t>
  </si>
  <si>
    <t>2.4.3.</t>
  </si>
  <si>
    <t>ПЛ-35 кВ Л-0-ЮЖ-31/Л-0-ЮЖ-32</t>
  </si>
  <si>
    <t>2/4,8</t>
  </si>
  <si>
    <t>СПР ст. 64, 101, Акт дефектів від 21.07.2017р.</t>
  </si>
  <si>
    <t xml:space="preserve"> Повна реконструкція ПЛ-35 кВ в існуючому створі на нових фундаментах, на нових з/б проміжних та металевих анкерних опорах, грозозахисний трос та контури заземлення опор, провід АС-120, полімерну ізоляцію, полімерні ОПН, лінійну арматуру та інше. Металоконструкції опор повинні бути обробленні гарячим цинкуванням.</t>
  </si>
  <si>
    <t>2.4.4.</t>
  </si>
  <si>
    <t>Л-САЗ</t>
  </si>
  <si>
    <t>Інші джерела (за перетоки реактивної енергії)</t>
  </si>
  <si>
    <t>СПР ст. 64, 102, Акт дефектів від 13.05.2017р.</t>
  </si>
  <si>
    <t xml:space="preserve"> Повна реконструкція ПЛ-35 кВ  в існуючому створі на нових фундаментах, на нових з/б проміжних та металевих анкерних опорах, грозозахисний трос та контури заземлення опор, провід АС-120, полімерна ізоляція, полімерні ОПН, лінійну арматуру та інше. Металоконструкції опор повинні бути обробленні гарячим цинкуванням.</t>
  </si>
  <si>
    <t>2.4.5.</t>
  </si>
  <si>
    <t>Будівництво (реконструкція) ПЛ-6 кВ з перводом на ПЛ-20 кВ м. Вільногірськ</t>
  </si>
  <si>
    <t>СПР ст.103,ТЕО "Реконструкція електричних мереж ПрАТ "ПЕЕМ "ЦЕК" з реконфігурацією мережі зі зміною класу напруги 6 кВ на 20 кВ в м. Вільногірськ 2017 рік</t>
  </si>
  <si>
    <t xml:space="preserve">Реконструкція електричних мереж ПрАТ "ПЕЕМ "ЦЕК" з реконфігурацією мережі зі зміною класу напруги 6 кВ на 20 кВ в м. Вільногірськ» </t>
  </si>
  <si>
    <t>2.4.6.</t>
  </si>
  <si>
    <t>Будівництво (реконструкція) КЛ-6 кВ з перводом на КЛ-20 кВ</t>
  </si>
  <si>
    <t>Амортизаційні відрахування, прибуток на виробничі інвестиції, інші джерела (за перетоки реактивної енергії)</t>
  </si>
  <si>
    <t>КСР ст.12, акти дефектів</t>
  </si>
  <si>
    <t>3.2.2.</t>
  </si>
  <si>
    <t>Будівництво КЛ -0,4 кВ до ж/б в м. Павлоград</t>
  </si>
  <si>
    <t>3.4.2.</t>
  </si>
  <si>
    <t>Будівництво ПЛ-10 кВ</t>
  </si>
  <si>
    <t>Будівництво ПЛ-10 кВ від оп. № Л-18к до РУ-10 кВ ТП-621</t>
  </si>
  <si>
    <t xml:space="preserve"> "Будівництво розвантажувального КТП-6/0,4 кВ з заміною проводу АС на СІП існуючих ПЛ-0,4 кВ в м. Кривий Ріг." </t>
  </si>
  <si>
    <t>Реконструкція ПЛ-10 кВ Л-148 від. оп. №72 Р-148-МТП-164, МТП-163, з демонтажом КЛ-10 кВ №Л-151 від оп. №13 до оп. №14 м. Павлоград</t>
  </si>
  <si>
    <t>_____________________</t>
  </si>
  <si>
    <t>5.3.7</t>
  </si>
  <si>
    <t>ст.57</t>
  </si>
  <si>
    <t>ст.126</t>
  </si>
  <si>
    <t>ст.29,98</t>
  </si>
  <si>
    <t>ст.150</t>
  </si>
  <si>
    <t>технічне переоснащення з заміною тр-рів 2х40 МВА</t>
  </si>
  <si>
    <t>Видано ТУ СЕС на 4,9 МВт-2018р.</t>
  </si>
  <si>
    <t>Видано ТУ СЕС на 11,6 МВт - 2018 р.</t>
  </si>
  <si>
    <t>Видано ТУ СЕС на 12,8 МВт - 2018р.</t>
  </si>
  <si>
    <t>Узагальнений технічний стан об'єктів електричних мереж системи розподілу (сценарій 1)</t>
  </si>
  <si>
    <t>Узагальнений технічний стан об'єктів електричних мереж системи розподілу (сценарій 2)</t>
  </si>
  <si>
    <t>Перелік та етапи виконання заходів ПРСР (сценарій 1)</t>
  </si>
  <si>
    <t>Перелік та етапи виконання заходів ПРСР (сценарій 2)</t>
  </si>
  <si>
    <t>Повна реконструкція ПЛ-150 кВ в існуючому створі на нових фундаментах та на нових металевих опорах, провід АС-185, полімерну ізоляцію, полімерні ОПН</t>
  </si>
  <si>
    <t xml:space="preserve"> Акт дефектів від 13.05.2018р</t>
  </si>
  <si>
    <t>ст.125</t>
  </si>
  <si>
    <t>Генеральний директор-</t>
  </si>
  <si>
    <t>Голова Правління</t>
  </si>
  <si>
    <t>_______________М.В. Корса______________</t>
  </si>
  <si>
    <t>2025 р.</t>
  </si>
  <si>
    <t>Модернізація лабораторії для перевірки комерційного обліку</t>
  </si>
  <si>
    <t>Обладнання, що не вимагає монтажу</t>
  </si>
  <si>
    <t>5.6</t>
  </si>
  <si>
    <r>
      <t xml:space="preserve"> "Технічне переоснащення трансформаторної підстанції 35/6 кВ  </t>
    </r>
    <r>
      <rPr>
        <b/>
        <sz val="11"/>
        <rFont val="Times New Roman"/>
        <family val="1"/>
        <charset val="204"/>
      </rPr>
      <t>"НВ-ЦЗ"</t>
    </r>
  </si>
  <si>
    <r>
      <t xml:space="preserve"> "Технічне переоснащення трансформаторної підстанції 35/6 кВ </t>
    </r>
    <r>
      <rPr>
        <b/>
        <sz val="11"/>
        <color theme="1"/>
        <rFont val="Times New Roman"/>
        <family val="1"/>
        <charset val="204"/>
      </rPr>
      <t xml:space="preserve"> "Рахманово""</t>
    </r>
  </si>
  <si>
    <r>
      <t xml:space="preserve"> "Технічне переоснащення трансформаторної підстанції 35/6 кВ </t>
    </r>
    <r>
      <rPr>
        <b/>
        <sz val="11"/>
        <color theme="1"/>
        <rFont val="Times New Roman"/>
        <family val="1"/>
        <charset val="204"/>
      </rPr>
      <t xml:space="preserve">"Палмаш" </t>
    </r>
  </si>
  <si>
    <t xml:space="preserve">План інвестицій за джерелами фінансування </t>
  </si>
  <si>
    <t>2.2.7</t>
  </si>
  <si>
    <t>2.2.9</t>
  </si>
  <si>
    <t>2.2.10</t>
  </si>
  <si>
    <t>2.2.11</t>
  </si>
  <si>
    <t>2.2.12</t>
  </si>
  <si>
    <t>3.3.3.</t>
  </si>
  <si>
    <t>Будівництво КЛ 0,4 кВ</t>
  </si>
  <si>
    <t>Реконструкція КЛ-6-10 кВ</t>
  </si>
  <si>
    <t>2.2.13</t>
  </si>
  <si>
    <t>Величина навантаження, МВт, зима/літо на 2019 р.</t>
  </si>
  <si>
    <t>27,4/17,9</t>
  </si>
  <si>
    <t>10,6/5,8</t>
  </si>
  <si>
    <t>4,5/4,4</t>
  </si>
  <si>
    <t>3/1,81</t>
  </si>
  <si>
    <t>0,33/0,1</t>
  </si>
  <si>
    <t>5,2/1,6</t>
  </si>
  <si>
    <t>8,5/6,53</t>
  </si>
  <si>
    <t>16,7/12</t>
  </si>
  <si>
    <t>1/0,8</t>
  </si>
  <si>
    <t>0,6/0,2</t>
  </si>
  <si>
    <t>6/2,4</t>
  </si>
  <si>
    <t>1,1/0,4</t>
  </si>
  <si>
    <t>5,22/4,3</t>
  </si>
  <si>
    <t>1,33/1</t>
  </si>
  <si>
    <t>3,81/3,3</t>
  </si>
  <si>
    <t>0,6/0,1</t>
  </si>
  <si>
    <t>8,3/5,94</t>
  </si>
  <si>
    <t>0,51/0,32</t>
  </si>
  <si>
    <t>0,5/0,47</t>
  </si>
  <si>
    <t>0,4/0,18</t>
  </si>
  <si>
    <t>0,7/0,25</t>
  </si>
  <si>
    <t>1,3/0,33</t>
  </si>
  <si>
    <t>0,32/0,13</t>
  </si>
  <si>
    <t>4,5/1,26</t>
  </si>
  <si>
    <t>1,22/0,9</t>
  </si>
  <si>
    <t>0,5/0,1</t>
  </si>
  <si>
    <t>1,6/1,5</t>
  </si>
  <si>
    <t>1,9/0,21</t>
  </si>
  <si>
    <t>Реконструкція ПЛ-35 кВ Л-ІНГ-32</t>
  </si>
  <si>
    <t>Реконструкція ПЛ-35 кВ Л-МКР-31</t>
  </si>
  <si>
    <t xml:space="preserve">Проектом передбачено:
-  Встановлення нового силового  трансформатора 2Т .                                                  
-  Монтаж нової 2 секції 35 кВ з вакуумним вимикачем.                                                                      - Встановленням додаткових комірок для приєднання споживачів на 1. 2 секції 6 кВ .                             </t>
  </si>
  <si>
    <t xml:space="preserve">Технічне переоснащення  ПС "Сельстрой" </t>
  </si>
  <si>
    <t xml:space="preserve"> Технічне переоснащення трансфоматорної підстанції 154/35/6 кВ "КПО" </t>
  </si>
  <si>
    <t>Будівництво КЛ-0,4 кВ до житлового будинку в м. Павлоград</t>
  </si>
  <si>
    <t>Будівництво КЛ -0,4 кВ в м. Дніпро</t>
  </si>
  <si>
    <t>Будівництво  ПЛ-6 кВ в м. Жовті Води</t>
  </si>
  <si>
    <t xml:space="preserve">Реконструкція ПЛ-6 кВ </t>
  </si>
  <si>
    <t>Реконструкція ПЛ-10 кВ смт. Черкаське</t>
  </si>
  <si>
    <t xml:space="preserve">Стан виконання БМР  </t>
  </si>
  <si>
    <t xml:space="preserve">Стан виконання ПВР </t>
  </si>
  <si>
    <t>Стан виконання ПВР</t>
  </si>
  <si>
    <t xml:space="preserve">Улаштування однофазних та трифазних вводів в будинки з застосуванням СІП та встановленням ФШО </t>
  </si>
  <si>
    <t>"Реконструкції з заміною МВ-150кВ на елегазові вимикачі 150 кВ на ПС 150/10/6кВ "ПЛМ"</t>
  </si>
  <si>
    <t xml:space="preserve"> "Технічне переоснащення  трансформаторної підстанції 150/10/6 кВ "ПЛМ" </t>
  </si>
  <si>
    <t>технічне переоснащення з заміною силового трансформаторав</t>
  </si>
  <si>
    <t xml:space="preserve"> Заміна силових трансформаторів на 40 МВА,   заміна обладнання та порталів ВРУ-35 кВ, організація обліку по стороні 35 кВ, телемеханіки та телеуправління, реконструкцыя ЗРУ-6 кВ</t>
  </si>
  <si>
    <t xml:space="preserve"> Проектом передбачено:
- Реконструкція ВРУ-35 кВ;
- Організація обліку по стороні 35 кВ;
- Реконструкція ЗРУ-6 кВ;
- Організація автоматичної системи керування з видачею сигналів на диспетчерський пункт та системи сигналізації пожежної та периметральної сигналізації.</t>
  </si>
  <si>
    <t xml:space="preserve"> Проектом передбачено:
- Реконструкція ВРУ-35 кВ;
- Організація обліку по стороні 35 кВ;
- Організація автоматичної системи керування з видачею сигналів на диспетчерський пункт та системи сигналізації пожежної та периметральної сигналізації.</t>
  </si>
  <si>
    <t xml:space="preserve">Проектом передбачається:
- організація обліку по стороні 35 кВ;
- заміна обладнання ВРУ-35, встановлення ВкВ, встановлення нових ТС та ТН 35 кВ, монтаж нових роз’єднувачів, заміна ошинування ВРУ-35 кВ;                           - заміна силових трансформаторів;         
- заміна обладнання ЗРУ-10 кВ, заміна   МВ на ВВ, монтаж нових ТН-10 кВ;
- телемеханіка, телеуправління;
-  встановити ШОТ; 
- захист приєднань 10 кВ на базі мікропроцесорних блоків захисту;
- замінити панель управління ввідних вимикачів;
- виконати заміну всієї кабельно – провідникової продукції замінених комірок;
- виконати опалення та кондиціювання приміщень;
- виконати охоронну та пожежну сигналізацію;
- заміна мережі ланцюгів зовнішнього освітлення.  </t>
  </si>
  <si>
    <t>Проектом передбачено:
- Заміна відокремлювачів та короткозамикачів 150 кВ на елегазові вимикачі.
- Встановлення додатково нових роз’єднувачів 150 кВ типу РГ-1б-150/1000 УХЛ1.
- Заміна вентильних розрядників типу РВМГ-150М на обмежувачі перенапруги.
- Встановлення  маломасляних трансформаторів струму 150 кВ.
- Заміна трансформаторів струму 6 кВ 4000/5А на нові типу ТЛШ-10, 4000/5А.
- Заміна силових трансформаторів на нові . Заміна РЗА силових трансформаторів 1Т, 2Т на мікропроцесорні блоки захисту.
- Заміна опорної та підвісної ізоляції на нову полімерну.
- Заміна проводів та спусків ВРУ-150 кВ.
- Ремонт порталів ВРУ-150 кВ.
- Реконструкція зовнішнього освітлення ВРУ-150 кВ.
- Встановлення нового щита постійного струму типу ЩПТ-220-250УХЛ1 з герметичною гелевою АКБ типу А704/280 виробництва Sonnenshein.</t>
  </si>
  <si>
    <t>Повна заміна обладнання ВРУ-150/35 кВ та силових трансформаторів. Заміна від’єднувача 150 кВ на елегазовий вимикач.   Заміна РЗА силових трансформаторів 1Т, 2Т на мікропроцесорні блоки захисту. Встановлення ком. 6 кВ</t>
  </si>
  <si>
    <t>Повна заміна обладнання ВРУ-150/35 кВ та силових трансформаторів. Заміна від’єднувача 150 кВ на елегазовий вимикач.   Заміна РЗА силових трансформаторів 1Т, 2Т на мікропроцесорні блоки захисту.  Встановлення ком. 6 кВ</t>
  </si>
  <si>
    <t>4.5.4.</t>
  </si>
  <si>
    <t>Прогнозний технічний стан на початок 01.01.2021 р.</t>
  </si>
  <si>
    <t>Обсяги запланованих робіт на 2021 р.</t>
  </si>
  <si>
    <t>Технічне переоснащення ПС «Наклоноствольна 150/6 кВ» 2 етап</t>
  </si>
  <si>
    <t>- Заміна силових трансформаторів 1Т, 2Т .</t>
  </si>
  <si>
    <t>Проектом передбачено:
- Заміна відокремлювачів та короткозамикачів 150 кВ на елегазові вимикачі.
- Встановлення додатково нових роз’єднувачів 150 кВ типу РГ-1б-150/1000 УХЛ1.
- Заміна вентильних розрядників типу РВМГ-150М на обмежувачі перенапруги.
- Встановлення  маломасляних трансформаторів струму 150 кВ.
- Заміна трансформаторів струму 6 кВ 4000/5А на нові типу ТЛШ-10, 4000/5А.
- Заміна опорної та підвісної ізоляції на нову полімерну.
- Заміна проводів та спусків ВРУ-150 кВ.
- Ремонт порталів ВРУ-150 кВ.
- Реконструкція зовнішнього освітлення ВРУ-150 кВ.
- Встановлення нового щита постійного струму типу ЩПТ-220-250УХЛ1 з герметичною гелевою АКБ типу А704/280 виробництва Sonnenshein.</t>
  </si>
  <si>
    <t xml:space="preserve">Проектом передбачається:
- організація обліку по стороні 35 кВ; 
- телемеханіка, телеуправління.
- заміна обладнання ВРУ-35 з встановленням ВкВ; встановлення нових ТС та ТН 35 кВ, монтаж нових роз’єднувачів, заміна ошинування ВРУ-35 кВ;
- ретрофіт в існуючих комірок ЗРУ-6 кВ (виконати заміну МВ на ВВ;
- монтаж нових ТН, ТВП, ТВП підключити на секцію; 
- виконати перевірку захищеності обладнання ПС  від прямих ударів блискавки, при необхідності встановити додаткові блискавковідводи;
- встановити ШОТ,  захист приєднань 6 кВ виконати на базі мікропроцесорних блоків захисту, замінити панель управління МВ 35 кВ;
- заміна силових трансформаторів;                                                                                           - виконати заміну всієї кабельно-провідникової продукції замінених комірок;
- виконати опалення та кондиціювання приміщень;
- виконати охоронну та пожежну сигналізацію;
- заміна мережі ланцюгів зовнішнього освітлення.   </t>
  </si>
  <si>
    <t xml:space="preserve"> "Технічне переоснащення трансформаторної підстанції 35/6 кВ  "Стрічка"</t>
  </si>
  <si>
    <t xml:space="preserve"> "Технічне переоснащення трансформаторної підстанції 35/6 кВ  "ЦЗ"</t>
  </si>
  <si>
    <t>Реконструкція ПЛ  з заміною опор</t>
  </si>
  <si>
    <t>в наявносты, коригування проекту</t>
  </si>
  <si>
    <t>2015       2021</t>
  </si>
  <si>
    <t>ТЕО -2017, коригування проекту 2024</t>
  </si>
  <si>
    <t>№</t>
  </si>
  <si>
    <r>
      <t xml:space="preserve">2022-2025 </t>
    </r>
    <r>
      <rPr>
        <b/>
        <sz val="12"/>
        <color theme="1"/>
        <rFont val="Times New Roman"/>
        <family val="1"/>
        <charset val="204"/>
      </rPr>
      <t>(сценарій 2)</t>
    </r>
  </si>
  <si>
    <r>
      <t xml:space="preserve">2025-2027 </t>
    </r>
    <r>
      <rPr>
        <b/>
        <sz val="12"/>
        <color theme="1"/>
        <rFont val="Times New Roman"/>
        <family val="1"/>
        <charset val="204"/>
      </rPr>
      <t>(сценарій 2)</t>
    </r>
  </si>
  <si>
    <r>
      <t xml:space="preserve">2027-2029 </t>
    </r>
    <r>
      <rPr>
        <b/>
        <sz val="12"/>
        <color theme="1"/>
        <rFont val="Times New Roman"/>
        <family val="1"/>
        <charset val="204"/>
      </rPr>
      <t>(сценарій 2)</t>
    </r>
  </si>
  <si>
    <t>"Реконструкция ПС 35/6 кВ "С-35" м. Жовті Води, Дніпропетровської обл.</t>
  </si>
  <si>
    <t>6. "Реконструкция ПС 35/6 кВ "С-35" м. Жовті Води, Дніпропетровської обл.</t>
  </si>
  <si>
    <t>Технічне переоснащення трансформаторної підстанції 35/6 кВ Молзавод"</t>
  </si>
  <si>
    <t>Проєктом передбачається:
- заміна обладнання ВРУ-35 кВ;
- організація обліку по стороні 35 кВ; 
- встановлення КРПЗ-6 кВ, перепідключення споживачів від існуючого ЗРУ-6 кВ до нового КРПЗ-6 кВ;
- телемеханіка, телеуправління, охоронна та пожежна сигналізація.</t>
  </si>
  <si>
    <t>Проєктом передбачається:
- заміна обладнання ВРУ-35 кВ;
- організація обліку по стороні 35 кВ; 
- реконструкція ЗРУ-6 кВ;
- телемеханіка, телеуправління, охоронна та пожежна сигналізація.</t>
  </si>
  <si>
    <t>Проєктом передбачається:
- реконструкція ЗРУ-6 кВ з заміною обладнання, організація обліку; 
- телемеханіка, телеуправління, охоронна та пожежна сигналізація.</t>
  </si>
  <si>
    <t>Перелік об'єктів незавершеного будівництва,  реконструкції та технічного переоснащення системи розподілу станом на початок прогнозного періоду</t>
  </si>
  <si>
    <t>Найменування об'єктів</t>
  </si>
  <si>
    <t>Початок виконання ПВР (рік, місяць)</t>
  </si>
  <si>
    <t>Початок виконання БМР (рік, місяць)</t>
  </si>
  <si>
    <t>Затверджена кошторисна вартість,
тис. грн
(без ПДВ)</t>
  </si>
  <si>
    <r>
      <t>Залишок кошторисної вартості на  початок прогнозного (</t>
    </r>
    <r>
      <rPr>
        <b/>
        <sz val="10"/>
        <rFont val="Times New Roman"/>
        <family val="1"/>
        <charset val="204"/>
      </rPr>
      <t>2020</t>
    </r>
    <r>
      <rPr>
        <sz val="10"/>
        <rFont val="Times New Roman"/>
        <family val="1"/>
        <charset val="204"/>
      </rPr>
      <t xml:space="preserve"> рік)періоду,
тис. грн (без ПДВ)</t>
    </r>
  </si>
  <si>
    <t>Характер робіт (нове будівництво, реконструкція, технічне переоснащення)</t>
  </si>
  <si>
    <t>Пропозиції щодо подальшого використання (виконати, списати, продати тощо), зазначити роки</t>
  </si>
  <si>
    <t>технічне переоснащення</t>
  </si>
  <si>
    <t>"Винос лічильників електроенергії у населення з квартир на сходову клітину м.Дніпро, вул. Д.Нечая, 5».</t>
  </si>
  <si>
    <t>виконати господарчим способом 2021</t>
  </si>
  <si>
    <t>"Винос лічильників електроенергії у населення з квартир на сходову клітину м. Дніпро, вул. О. Поля,96».</t>
  </si>
  <si>
    <t>"Реконструкція ПЛ 6кВ Л-5-29 від ком.14 ПС 35/6кВ №5 до ком.10 ПС 35/6кВ №29(з відгал)</t>
  </si>
  <si>
    <t>9909,64</t>
  </si>
  <si>
    <t>реконструкція</t>
  </si>
  <si>
    <t>виконати в 2022 (сценарій 1)</t>
  </si>
  <si>
    <t>"Реконструкції з заміною МВ-150кВ на елегазові вимикачі 150кВ на ПС 150/10/6кВ "ПЛМ"</t>
  </si>
  <si>
    <t>17813,47</t>
  </si>
  <si>
    <t xml:space="preserve"> "Технічне переоснащення  ПС 150/10/6 кВ "ПЛМ "</t>
  </si>
  <si>
    <t>33094,21</t>
  </si>
  <si>
    <t>"Реконструкция ПС 35/6 кВ "С-35"</t>
  </si>
  <si>
    <t>37647,23</t>
  </si>
  <si>
    <t>виконати в 2021 (сценарій 1)</t>
  </si>
  <si>
    <t xml:space="preserve"> "Техническое переоснащение ПС Наклонноствольная"</t>
  </si>
  <si>
    <t>12749,08</t>
  </si>
  <si>
    <t>виконати в 2023-2024 (сценарій 1)</t>
  </si>
  <si>
    <t>"Реконструкция ПС 150кВ "Красногвардейская"</t>
  </si>
  <si>
    <t>76274,17</t>
  </si>
  <si>
    <t>інші</t>
  </si>
  <si>
    <t>сценарій 2</t>
  </si>
  <si>
    <t>"Реконструкція електричних мереж ПрАТ "ПЕЕМ "ЦЕК" з реконфігурацією мережі зі зміною класу напруги 6 кВ на 20 кВ м.Вільногірськ.</t>
  </si>
  <si>
    <t xml:space="preserve">інші </t>
  </si>
  <si>
    <t>виконати 2023-2025 (сценарій 1, 2)</t>
  </si>
  <si>
    <t xml:space="preserve"> Технічне переоснащення трансфоматорної підстанції 154/35/6 кВ "КПО"</t>
  </si>
  <si>
    <t>виконати 2021-2025 (сценарій 1, 2)</t>
  </si>
  <si>
    <t>"Технічне переоснащення трансформаторної підстанції 35/6 кВ  "Стрічка"</t>
  </si>
  <si>
    <t>"Технічне переоснащення трансформаторної підстанції 35/6 кВ  "Рахманово""</t>
  </si>
  <si>
    <t>виконати в 2025 (сценарій 1)</t>
  </si>
  <si>
    <t xml:space="preserve">"Технічне переоснащення трансформаторної підстанції 35/6 кВ  "ЦЗ" </t>
  </si>
  <si>
    <t>"Технічне переоснащення трансформаторної підстанції 35/6 кВ "Палмаш"</t>
  </si>
  <si>
    <t>"Технічне переоснащення трансформаторної підстанції 35/6 кВ "Молзавод"</t>
  </si>
  <si>
    <t xml:space="preserve">"Технічне переоснащення трансформаторної підстанції 35/6 кВ  "НВ-ЦЗ" </t>
  </si>
  <si>
    <t>виконати в 2024 (сценарій 1)</t>
  </si>
  <si>
    <t>—</t>
  </si>
  <si>
    <t>_________________</t>
  </si>
  <si>
    <t>(або особа, яка виконує його обов'язки)</t>
  </si>
  <si>
    <t xml:space="preserve">    "____" ____________ 20___ року</t>
  </si>
  <si>
    <t xml:space="preserve">Головний бухгалтер </t>
  </si>
  <si>
    <t>Н.О. Марчук</t>
  </si>
  <si>
    <t>_______________________________</t>
  </si>
  <si>
    <t>виконати 2023 (сценарій 2)</t>
  </si>
  <si>
    <t>виконати 2024 (сценарій 1)</t>
  </si>
  <si>
    <t>ст.132</t>
  </si>
  <si>
    <t>ст.90</t>
  </si>
  <si>
    <t>ст.95</t>
  </si>
  <si>
    <t>ст.98</t>
  </si>
  <si>
    <t>ст.104</t>
  </si>
  <si>
    <t>ст.106</t>
  </si>
  <si>
    <t>ст.108</t>
  </si>
  <si>
    <t>ст.109</t>
  </si>
  <si>
    <t>ст.110</t>
  </si>
  <si>
    <t>ст.112</t>
  </si>
  <si>
    <t>ст.116</t>
  </si>
  <si>
    <t>ст.117</t>
  </si>
  <si>
    <t>ст.120</t>
  </si>
  <si>
    <t>ст.123</t>
  </si>
  <si>
    <t>ст.124</t>
  </si>
  <si>
    <t>ст.129</t>
  </si>
  <si>
    <t>ст.131</t>
  </si>
  <si>
    <t>ст133</t>
  </si>
  <si>
    <t>ст.133</t>
  </si>
  <si>
    <t>ст.152</t>
  </si>
  <si>
    <t>ст.147</t>
  </si>
  <si>
    <t>ст.145</t>
  </si>
  <si>
    <t>ст.154</t>
  </si>
  <si>
    <t>ст.  154</t>
  </si>
  <si>
    <t>ст.144</t>
  </si>
  <si>
    <t>Реконструкція КЛ 0,4 кВ в м. Дніпро</t>
  </si>
  <si>
    <t>Реконструкція ПЛ 0,4 кВ в м. Дніпро</t>
  </si>
  <si>
    <t>ст.50</t>
  </si>
  <si>
    <t>ст.138</t>
  </si>
  <si>
    <t>ст.137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</si>
</sst>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 #,##0.00_-;_-* &quot;-&quot;??_-;_-@_-"/>
    <numFmt numFmtId="164" formatCode="#,##0\ &quot;р.&quot;;[Red]\-#,##0\ &quot;р.&quot;"/>
    <numFmt numFmtId="165" formatCode="_-* #,##0.00\ _р_._-;\-* #,##0.00\ _р_._-;_-* &quot;-&quot;??\ _р_._-;_-@_-"/>
    <numFmt numFmtId="166" formatCode="0.0"/>
    <numFmt numFmtId="167" formatCode="#,##0.0_ ;[Red]\-#,##0.0\ "/>
    <numFmt numFmtId="168" formatCode="#,##0_ ;[Red]\-#,##0\ "/>
    <numFmt numFmtId="169" formatCode="#,##0.00_ ;[Red]\-#,##0.00\ "/>
    <numFmt numFmtId="170" formatCode="0.000"/>
    <numFmt numFmtId="171" formatCode="_-* #,##0.00\ _г_р_н_._-;\-* #,##0.00\ _г_р_н_._-;_-* &quot;-&quot;??\ _г_р_н_._-;_-@_-"/>
    <numFmt numFmtId="172" formatCode="_-* #,##0_-;\-* #,##0_-;_-* &quot;-&quot;??_-;_-@_-"/>
    <numFmt numFmtId="173" formatCode="0.0%"/>
    <numFmt numFmtId="174" formatCode="#,##0.000"/>
  </numFmts>
  <fonts count="5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b/>
      <sz val="11"/>
      <name val="Times New Roman"/>
      <family val="1"/>
      <charset val="204"/>
    </font>
    <font>
      <sz val="11"/>
      <name val="Times New Roman"/>
      <family val="1"/>
      <charset val="204"/>
    </font>
    <font>
      <b/>
      <i/>
      <sz val="11"/>
      <name val="Times New Roman"/>
      <family val="1"/>
      <charset val="204"/>
    </font>
    <font>
      <b/>
      <i/>
      <sz val="11"/>
      <color rgb="FF000000"/>
      <name val="Times New Roman"/>
      <family val="1"/>
      <charset val="204"/>
    </font>
    <font>
      <sz val="11"/>
      <color rgb="FF000000"/>
      <name val="Times New Roman"/>
      <family val="1"/>
      <charset val="204"/>
    </font>
    <font>
      <sz val="12"/>
      <name val="Times New Roman"/>
      <family val="1"/>
      <charset val="204"/>
    </font>
    <font>
      <b/>
      <sz val="11"/>
      <color rgb="FF000000"/>
      <name val="Times New Roman"/>
      <family val="1"/>
      <charset val="204"/>
    </font>
    <font>
      <b/>
      <i/>
      <sz val="11"/>
      <color theme="1"/>
      <name val="Times New Roman"/>
      <family val="1"/>
      <charset val="204"/>
    </font>
    <font>
      <sz val="11"/>
      <color theme="1"/>
      <name val="Times New Roman"/>
      <family val="1"/>
      <charset val="204"/>
    </font>
    <font>
      <b/>
      <sz val="12"/>
      <name val="Times New Roman"/>
      <family val="1"/>
      <charset val="204"/>
    </font>
    <font>
      <sz val="10"/>
      <name val="Arial CE"/>
      <charset val="204"/>
    </font>
    <font>
      <sz val="10"/>
      <name val="PragmaticaCTT"/>
      <charset val="204"/>
    </font>
    <font>
      <sz val="10"/>
      <name val="Arial"/>
      <family val="2"/>
      <charset val="204"/>
    </font>
    <font>
      <sz val="10"/>
      <name val="Tahoma"/>
      <family val="2"/>
      <charset val="204"/>
    </font>
    <font>
      <sz val="14"/>
      <color theme="1"/>
      <name val="Times New Roman"/>
      <family val="2"/>
      <charset val="204"/>
    </font>
    <font>
      <sz val="11"/>
      <color rgb="FF000000"/>
      <name val="Calibri"/>
      <family val="2"/>
      <charset val="204"/>
    </font>
    <font>
      <sz val="12"/>
      <name val="Arial Cyr"/>
      <charset val="204"/>
    </font>
    <font>
      <b/>
      <i/>
      <sz val="11"/>
      <color rgb="FFFF0000"/>
      <name val="Times New Roman"/>
      <family val="1"/>
      <charset val="204"/>
    </font>
    <font>
      <sz val="11"/>
      <color rgb="FFFF0000"/>
      <name val="Times New Roman"/>
      <family val="1"/>
      <charset val="204"/>
    </font>
    <font>
      <b/>
      <sz val="14"/>
      <name val="Times New Roman"/>
      <family val="1"/>
      <charset val="204"/>
    </font>
    <font>
      <sz val="10"/>
      <name val="Times New Roman"/>
      <family val="1"/>
      <charset val="204"/>
    </font>
    <font>
      <b/>
      <sz val="16"/>
      <name val="Times New Roman"/>
      <family val="1"/>
      <charset val="204"/>
    </font>
    <font>
      <b/>
      <sz val="11"/>
      <color theme="1"/>
      <name val="Times New Roman"/>
      <family val="1"/>
      <charset val="204"/>
    </font>
    <font>
      <sz val="10"/>
      <color theme="1"/>
      <name val="Times New Roman"/>
      <family val="1"/>
      <charset val="204"/>
    </font>
    <font>
      <sz val="12"/>
      <color theme="1"/>
      <name val="Times New Roman"/>
      <family val="1"/>
      <charset val="204"/>
    </font>
    <font>
      <b/>
      <i/>
      <sz val="12"/>
      <name val="Times New Roman"/>
      <family val="1"/>
      <charset val="204"/>
    </font>
    <font>
      <b/>
      <sz val="11"/>
      <color indexed="8"/>
      <name val="Times New Roman"/>
      <family val="1"/>
      <charset val="204"/>
    </font>
    <font>
      <i/>
      <sz val="11"/>
      <name val="Times New Roman"/>
      <family val="1"/>
      <charset val="204"/>
    </font>
    <font>
      <b/>
      <i/>
      <sz val="12"/>
      <color theme="1"/>
      <name val="Times New Roman"/>
      <family val="1"/>
      <charset val="204"/>
    </font>
    <font>
      <b/>
      <sz val="12"/>
      <color theme="1"/>
      <name val="Times New Roman"/>
      <family val="1"/>
      <charset val="204"/>
    </font>
    <font>
      <b/>
      <u/>
      <sz val="12"/>
      <name val="Times New Roman"/>
      <family val="1"/>
      <charset val="204"/>
    </font>
    <font>
      <sz val="8"/>
      <name val="Calibri"/>
      <family val="2"/>
      <scheme val="minor"/>
    </font>
    <font>
      <b/>
      <sz val="14"/>
      <color theme="1"/>
      <name val="Times New Roman"/>
      <family val="1"/>
      <charset val="204"/>
    </font>
    <font>
      <sz val="14"/>
      <name val="Times New Roman"/>
      <family val="1"/>
      <charset val="204"/>
    </font>
    <font>
      <b/>
      <sz val="10"/>
      <color theme="1"/>
      <name val="Times New Roman"/>
      <family val="1"/>
      <charset val="204"/>
    </font>
    <font>
      <b/>
      <sz val="11"/>
      <color rgb="FF0070C0"/>
      <name val="Times New Roman"/>
      <family val="1"/>
      <charset val="204"/>
    </font>
    <font>
      <b/>
      <i/>
      <sz val="12"/>
      <color rgb="FFFF0000"/>
      <name val="Times New Roman"/>
      <family val="1"/>
      <charset val="204"/>
    </font>
    <font>
      <sz val="12"/>
      <color rgb="FFFF0000"/>
      <name val="Times New Roman"/>
      <family val="1"/>
      <charset val="204"/>
    </font>
    <font>
      <sz val="12"/>
      <color rgb="FF000000"/>
      <name val="Times New Roman"/>
      <family val="1"/>
      <charset val="204"/>
    </font>
    <font>
      <b/>
      <i/>
      <sz val="8"/>
      <name val="Times New Roman"/>
      <family val="1"/>
      <charset val="204"/>
    </font>
    <font>
      <b/>
      <i/>
      <sz val="10"/>
      <color rgb="FF000000"/>
      <name val="Times New Roman"/>
      <family val="1"/>
      <charset val="204"/>
    </font>
    <font>
      <i/>
      <sz val="11"/>
      <color rgb="FF000000"/>
      <name val="Times New Roman"/>
      <family val="1"/>
      <charset val="204"/>
    </font>
    <font>
      <b/>
      <i/>
      <sz val="9"/>
      <name val="Times New Roman"/>
      <family val="1"/>
      <charset val="204"/>
    </font>
    <font>
      <b/>
      <sz val="10"/>
      <name val="Times New Roman"/>
      <family val="1"/>
      <charset val="204"/>
    </font>
    <font>
      <sz val="10"/>
      <name val="Times New Roman Cyr"/>
      <family val="1"/>
      <charset val="204"/>
    </font>
    <font>
      <sz val="11"/>
      <name val="Times New Roman Cyr"/>
      <family val="1"/>
      <charset val="204"/>
    </font>
    <font>
      <sz val="8"/>
      <name val="Times New Roman"/>
      <family val="1"/>
      <charset val="204"/>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theme="0" tint="-4.9989318521683403E-2"/>
        <bgColor indexed="64"/>
      </patternFill>
    </fill>
    <fill>
      <patternFill patternType="solid">
        <fgColor rgb="FFFF0000"/>
        <bgColor indexed="64"/>
      </patternFill>
    </fill>
  </fills>
  <borders count="24">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s>
  <cellStyleXfs count="26">
    <xf numFmtId="0" fontId="0" fillId="0" borderId="0"/>
    <xf numFmtId="0" fontId="3" fillId="0" borderId="0"/>
    <xf numFmtId="0" fontId="3" fillId="0" borderId="0"/>
    <xf numFmtId="0" fontId="3" fillId="0" borderId="0"/>
    <xf numFmtId="0" fontId="3" fillId="0" borderId="0"/>
    <xf numFmtId="0" fontId="14" fillId="0" borderId="0"/>
    <xf numFmtId="0" fontId="15" fillId="0" borderId="0"/>
    <xf numFmtId="0" fontId="3" fillId="0" borderId="0"/>
    <xf numFmtId="0" fontId="3" fillId="0" borderId="0"/>
    <xf numFmtId="0" fontId="3" fillId="0" borderId="0"/>
    <xf numFmtId="9" fontId="3" fillId="0" borderId="0" applyFont="0" applyFill="0" applyBorder="0" applyAlignment="0" applyProtection="0"/>
    <xf numFmtId="0" fontId="16" fillId="0" borderId="0"/>
    <xf numFmtId="0" fontId="3" fillId="0" borderId="0"/>
    <xf numFmtId="0" fontId="17" fillId="0" borderId="0"/>
    <xf numFmtId="0" fontId="16" fillId="0" borderId="0"/>
    <xf numFmtId="0" fontId="18" fillId="0" borderId="0"/>
    <xf numFmtId="0" fontId="16" fillId="0" borderId="0"/>
    <xf numFmtId="0" fontId="1" fillId="0" borderId="0"/>
    <xf numFmtId="0" fontId="19" fillId="0" borderId="0"/>
    <xf numFmtId="0" fontId="3" fillId="0" borderId="0"/>
    <xf numFmtId="0" fontId="2" fillId="0" borderId="0"/>
    <xf numFmtId="0" fontId="20" fillId="0" borderId="0"/>
    <xf numFmtId="0" fontId="15" fillId="0" borderId="0"/>
    <xf numFmtId="171" fontId="3" fillId="0" borderId="0" applyFont="0" applyFill="0" applyBorder="0" applyAlignment="0" applyProtection="0"/>
    <xf numFmtId="9" fontId="2" fillId="0" borderId="0" applyFont="0" applyFill="0" applyBorder="0" applyAlignment="0" applyProtection="0"/>
    <xf numFmtId="0" fontId="3" fillId="0" borderId="0"/>
  </cellStyleXfs>
  <cellXfs count="487">
    <xf numFmtId="0" fontId="0" fillId="0" borderId="0" xfId="0"/>
    <xf numFmtId="0" fontId="5" fillId="0" borderId="0" xfId="1" applyFont="1" applyFill="1" applyBorder="1" applyAlignment="1">
      <alignment horizontal="center" vertical="center" wrapText="1"/>
    </xf>
    <xf numFmtId="0" fontId="5" fillId="0" borderId="0" xfId="1" applyFont="1" applyFill="1" applyAlignment="1">
      <alignment horizontal="center" vertical="center" wrapText="1"/>
    </xf>
    <xf numFmtId="0" fontId="4" fillId="2" borderId="2" xfId="1" applyFont="1" applyFill="1" applyBorder="1" applyAlignment="1">
      <alignment horizontal="center" vertical="center" wrapText="1"/>
    </xf>
    <xf numFmtId="0" fontId="4" fillId="2" borderId="2" xfId="1" applyFont="1" applyFill="1" applyBorder="1" applyAlignment="1"/>
    <xf numFmtId="0" fontId="5" fillId="2" borderId="0" xfId="1" applyFont="1" applyFill="1" applyAlignment="1">
      <alignment horizontal="center" vertical="center" wrapText="1"/>
    </xf>
    <xf numFmtId="0" fontId="4" fillId="3" borderId="2" xfId="1" applyFont="1" applyFill="1" applyBorder="1" applyAlignment="1">
      <alignment horizontal="center" vertical="center" wrapText="1"/>
    </xf>
    <xf numFmtId="0" fontId="4" fillId="3" borderId="2" xfId="1" applyFont="1" applyFill="1" applyBorder="1" applyAlignment="1">
      <alignment vertical="center" wrapText="1"/>
    </xf>
    <xf numFmtId="0" fontId="4" fillId="3" borderId="2" xfId="1" applyFont="1" applyFill="1" applyBorder="1" applyAlignment="1"/>
    <xf numFmtId="0" fontId="4" fillId="3" borderId="2" xfId="1" applyFont="1" applyFill="1" applyBorder="1" applyAlignment="1">
      <alignment horizontal="center"/>
    </xf>
    <xf numFmtId="0" fontId="5" fillId="3" borderId="0" xfId="1" applyFont="1" applyFill="1" applyAlignment="1">
      <alignment horizontal="center" vertical="center" wrapText="1"/>
    </xf>
    <xf numFmtId="0" fontId="6" fillId="3" borderId="2" xfId="1" applyFont="1" applyFill="1" applyBorder="1" applyAlignment="1"/>
    <xf numFmtId="0" fontId="6" fillId="0" borderId="2" xfId="1" applyFont="1" applyFill="1" applyBorder="1" applyAlignment="1">
      <alignment horizontal="center"/>
    </xf>
    <xf numFmtId="0" fontId="5" fillId="0" borderId="2" xfId="2" applyFont="1" applyFill="1" applyBorder="1" applyAlignment="1">
      <alignment horizontal="center" vertical="center" wrapText="1"/>
    </xf>
    <xf numFmtId="0" fontId="5" fillId="0" borderId="2" xfId="2" applyFont="1" applyBorder="1" applyAlignment="1">
      <alignment horizontal="center" vertical="center" wrapText="1"/>
    </xf>
    <xf numFmtId="0" fontId="5" fillId="0" borderId="2" xfId="1" applyFont="1" applyFill="1" applyBorder="1" applyAlignment="1">
      <alignment horizontal="left" vertical="center" wrapText="1"/>
    </xf>
    <xf numFmtId="0" fontId="7" fillId="0" borderId="2" xfId="2" applyFont="1" applyBorder="1" applyAlignment="1">
      <alignment horizontal="center" vertical="center" wrapText="1"/>
    </xf>
    <xf numFmtId="0" fontId="4" fillId="0" borderId="2" xfId="1" applyFont="1" applyFill="1" applyBorder="1" applyAlignment="1"/>
    <xf numFmtId="0" fontId="4" fillId="0" borderId="2" xfId="1" applyFont="1" applyFill="1" applyBorder="1" applyAlignment="1">
      <alignment horizontal="center"/>
    </xf>
    <xf numFmtId="0" fontId="7" fillId="0" borderId="2" xfId="2" applyFont="1" applyFill="1" applyBorder="1" applyAlignment="1">
      <alignment horizontal="center" vertical="center" wrapText="1"/>
    </xf>
    <xf numFmtId="0" fontId="8" fillId="0" borderId="2" xfId="2" applyFont="1" applyFill="1" applyBorder="1" applyAlignment="1">
      <alignment horizontal="center" vertical="center" wrapText="1"/>
    </xf>
    <xf numFmtId="0" fontId="8" fillId="0" borderId="2" xfId="2" applyFont="1" applyFill="1" applyBorder="1" applyAlignment="1">
      <alignment horizontal="center"/>
    </xf>
    <xf numFmtId="0" fontId="6" fillId="0" borderId="2" xfId="2" applyFont="1" applyFill="1" applyBorder="1" applyAlignment="1">
      <alignment vertical="center" wrapText="1"/>
    </xf>
    <xf numFmtId="0" fontId="6" fillId="0" borderId="2" xfId="1" applyFont="1" applyFill="1" applyBorder="1" applyAlignment="1">
      <alignment horizontal="left" vertical="center" wrapText="1"/>
    </xf>
    <xf numFmtId="0" fontId="5" fillId="0" borderId="2" xfId="1" applyFont="1" applyFill="1" applyBorder="1" applyAlignment="1">
      <alignment horizontal="left" vertical="center"/>
    </xf>
    <xf numFmtId="0" fontId="4" fillId="2" borderId="2" xfId="1" applyFont="1" applyFill="1" applyBorder="1" applyAlignment="1">
      <alignment vertical="center"/>
    </xf>
    <xf numFmtId="0" fontId="4" fillId="2" borderId="2" xfId="1" applyFont="1" applyFill="1" applyBorder="1" applyAlignment="1">
      <alignment horizontal="center" vertical="center"/>
    </xf>
    <xf numFmtId="0" fontId="8" fillId="0" borderId="2" xfId="2" applyFont="1" applyFill="1" applyBorder="1"/>
    <xf numFmtId="167" fontId="5" fillId="0" borderId="2" xfId="1" applyNumberFormat="1" applyFont="1" applyFill="1" applyBorder="1" applyAlignment="1">
      <alignment horizontal="center" vertical="center"/>
    </xf>
    <xf numFmtId="168" fontId="5" fillId="0" borderId="2" xfId="1" applyNumberFormat="1" applyFont="1" applyFill="1" applyBorder="1" applyAlignment="1">
      <alignment horizontal="center" vertical="center"/>
    </xf>
    <xf numFmtId="0" fontId="6" fillId="0" borderId="2" xfId="1" applyFont="1" applyFill="1" applyBorder="1" applyAlignment="1">
      <alignment horizontal="left" vertical="center"/>
    </xf>
    <xf numFmtId="168" fontId="4" fillId="0" borderId="2" xfId="1" applyNumberFormat="1" applyFont="1" applyFill="1" applyBorder="1" applyAlignment="1">
      <alignment horizontal="center" vertical="center"/>
    </xf>
    <xf numFmtId="168" fontId="5" fillId="0" borderId="2" xfId="1" applyNumberFormat="1" applyFont="1" applyFill="1" applyBorder="1" applyAlignment="1">
      <alignment horizontal="center" vertical="center" wrapText="1"/>
    </xf>
    <xf numFmtId="0" fontId="6" fillId="0" borderId="2" xfId="2" applyFont="1" applyFill="1" applyBorder="1" applyAlignment="1">
      <alignment horizontal="left" vertical="top" wrapText="1"/>
    </xf>
    <xf numFmtId="0" fontId="10" fillId="0" borderId="2" xfId="2" applyFont="1" applyFill="1" applyBorder="1"/>
    <xf numFmtId="0" fontId="4" fillId="0" borderId="2" xfId="2" applyFont="1" applyFill="1" applyBorder="1" applyAlignment="1">
      <alignment horizontal="center" vertical="center" wrapText="1"/>
    </xf>
    <xf numFmtId="0" fontId="4" fillId="0" borderId="0" xfId="1" applyFont="1" applyFill="1" applyAlignment="1">
      <alignment horizontal="center" vertical="center" wrapText="1"/>
    </xf>
    <xf numFmtId="0" fontId="11" fillId="0" borderId="2" xfId="2" applyFont="1" applyFill="1" applyBorder="1" applyAlignment="1">
      <alignment horizontal="left" vertical="top" wrapText="1"/>
    </xf>
    <xf numFmtId="0" fontId="4" fillId="2" borderId="2" xfId="1" applyFont="1" applyFill="1" applyBorder="1" applyAlignment="1">
      <alignment horizontal="left" vertical="center"/>
    </xf>
    <xf numFmtId="167" fontId="4" fillId="2" borderId="2" xfId="1" applyNumberFormat="1" applyFont="1" applyFill="1" applyBorder="1" applyAlignment="1">
      <alignment horizontal="center" vertical="center"/>
    </xf>
    <xf numFmtId="0" fontId="4" fillId="0" borderId="2" xfId="1" applyFont="1" applyFill="1" applyBorder="1" applyAlignment="1">
      <alignment horizontal="center" vertical="center"/>
    </xf>
    <xf numFmtId="166" fontId="4" fillId="0" borderId="2" xfId="2" applyNumberFormat="1" applyFont="1" applyFill="1" applyBorder="1" applyAlignment="1">
      <alignment horizontal="center" vertical="center" wrapText="1"/>
    </xf>
    <xf numFmtId="0" fontId="4" fillId="0" borderId="2" xfId="1" applyFont="1" applyFill="1" applyBorder="1" applyAlignment="1">
      <alignment vertical="center"/>
    </xf>
    <xf numFmtId="167" fontId="4" fillId="0" borderId="2" xfId="2" applyNumberFormat="1" applyFont="1" applyFill="1" applyBorder="1" applyAlignment="1">
      <alignment horizontal="center" vertical="center" wrapText="1"/>
    </xf>
    <xf numFmtId="2" fontId="4" fillId="0" borderId="2" xfId="2" applyNumberFormat="1" applyFont="1" applyFill="1" applyBorder="1" applyAlignment="1">
      <alignment horizontal="center" vertical="center" wrapText="1"/>
    </xf>
    <xf numFmtId="49" fontId="5" fillId="3" borderId="2" xfId="1" applyNumberFormat="1" applyFont="1" applyFill="1" applyBorder="1" applyAlignment="1">
      <alignment horizontal="center" vertical="center" wrapText="1"/>
    </xf>
    <xf numFmtId="0" fontId="5" fillId="3" borderId="2" xfId="1" applyFont="1" applyFill="1" applyBorder="1" applyAlignment="1">
      <alignment horizontal="left" vertical="center" wrapText="1"/>
    </xf>
    <xf numFmtId="0" fontId="6" fillId="3" borderId="2" xfId="1" applyFont="1" applyFill="1" applyBorder="1" applyAlignment="1">
      <alignment horizontal="center"/>
    </xf>
    <xf numFmtId="0" fontId="5" fillId="3" borderId="2" xfId="2" applyFont="1" applyFill="1" applyBorder="1" applyAlignment="1">
      <alignment horizontal="center" vertical="center" wrapText="1"/>
    </xf>
    <xf numFmtId="0" fontId="8" fillId="3" borderId="2" xfId="2" applyFont="1" applyFill="1" applyBorder="1" applyAlignment="1">
      <alignment horizontal="center" vertical="center" wrapText="1"/>
    </xf>
    <xf numFmtId="0" fontId="6" fillId="3" borderId="2" xfId="1" applyFont="1" applyFill="1" applyBorder="1" applyAlignment="1">
      <alignment horizontal="left" vertical="center" wrapText="1"/>
    </xf>
    <xf numFmtId="49" fontId="5" fillId="0" borderId="2" xfId="1" applyNumberFormat="1" applyFont="1" applyFill="1" applyBorder="1" applyAlignment="1">
      <alignment horizontal="center" vertical="center" wrapText="1"/>
    </xf>
    <xf numFmtId="0" fontId="5" fillId="0" borderId="2" xfId="2" applyFont="1" applyFill="1" applyBorder="1" applyAlignment="1">
      <alignment wrapText="1"/>
    </xf>
    <xf numFmtId="0" fontId="5" fillId="0" borderId="2" xfId="2" applyFont="1" applyFill="1" applyBorder="1" applyAlignment="1">
      <alignment horizontal="center" wrapText="1"/>
    </xf>
    <xf numFmtId="0" fontId="6" fillId="0" borderId="3" xfId="1" applyFont="1" applyFill="1" applyBorder="1" applyAlignment="1">
      <alignment horizontal="center"/>
    </xf>
    <xf numFmtId="2" fontId="6" fillId="0" borderId="3" xfId="1" applyNumberFormat="1" applyFont="1" applyFill="1" applyBorder="1" applyAlignment="1">
      <alignment horizontal="center"/>
    </xf>
    <xf numFmtId="0" fontId="4" fillId="0" borderId="0" xfId="1" applyFont="1" applyFill="1" applyBorder="1" applyAlignment="1">
      <alignment horizontal="left" vertical="center"/>
    </xf>
    <xf numFmtId="0" fontId="6" fillId="0" borderId="0" xfId="1" applyFont="1" applyFill="1" applyBorder="1" applyAlignment="1">
      <alignment horizontal="center"/>
    </xf>
    <xf numFmtId="2" fontId="6" fillId="0" borderId="0" xfId="1" applyNumberFormat="1" applyFont="1" applyFill="1" applyBorder="1" applyAlignment="1">
      <alignment horizontal="center"/>
    </xf>
    <xf numFmtId="0" fontId="8" fillId="0" borderId="0" xfId="2" applyFont="1" applyBorder="1" applyAlignment="1">
      <alignment horizontal="center"/>
    </xf>
    <xf numFmtId="0" fontId="5" fillId="0" borderId="0" xfId="3" applyFont="1" applyFill="1"/>
    <xf numFmtId="0" fontId="5" fillId="0" borderId="0" xfId="3" applyFont="1" applyFill="1" applyBorder="1"/>
    <xf numFmtId="0" fontId="5" fillId="0" borderId="0" xfId="1" applyFont="1" applyAlignment="1" applyProtection="1">
      <alignment horizontal="center" vertical="center"/>
    </xf>
    <xf numFmtId="0" fontId="5" fillId="0" borderId="0" xfId="4" applyFont="1" applyProtection="1"/>
    <xf numFmtId="0" fontId="5" fillId="0" borderId="0" xfId="4" applyFont="1" applyBorder="1" applyProtection="1"/>
    <xf numFmtId="0" fontId="5" fillId="0" borderId="0" xfId="1" applyFont="1" applyBorder="1" applyAlignment="1">
      <alignment horizontal="center" vertical="center" wrapText="1"/>
    </xf>
    <xf numFmtId="0" fontId="5" fillId="0" borderId="0" xfId="1" applyFont="1" applyAlignment="1">
      <alignment horizontal="center"/>
    </xf>
    <xf numFmtId="0" fontId="4" fillId="0" borderId="0" xfId="5" applyFont="1" applyBorder="1" applyAlignment="1" applyProtection="1">
      <alignment horizontal="left"/>
      <protection hidden="1"/>
    </xf>
    <xf numFmtId="0" fontId="5" fillId="0" borderId="0" xfId="5" applyFont="1" applyAlignment="1" applyProtection="1">
      <alignment horizontal="center" vertical="center"/>
      <protection hidden="1"/>
    </xf>
    <xf numFmtId="0" fontId="5" fillId="0" borderId="0" xfId="1" applyFont="1" applyFill="1"/>
    <xf numFmtId="0" fontId="5" fillId="0" borderId="0" xfId="5" applyFont="1" applyProtection="1">
      <protection hidden="1"/>
    </xf>
    <xf numFmtId="0" fontId="5" fillId="0" borderId="0" xfId="6" applyFont="1"/>
    <xf numFmtId="0" fontId="5" fillId="0" borderId="0" xfId="5" applyFont="1" applyAlignment="1" applyProtection="1">
      <protection hidden="1"/>
    </xf>
    <xf numFmtId="0" fontId="5" fillId="0" borderId="0" xfId="5" applyFont="1" applyAlignment="1" applyProtection="1">
      <alignment vertical="center"/>
      <protection hidden="1"/>
    </xf>
    <xf numFmtId="0" fontId="5" fillId="0" borderId="0" xfId="5" applyFont="1" applyAlignment="1" applyProtection="1">
      <alignment horizontal="left"/>
      <protection hidden="1"/>
    </xf>
    <xf numFmtId="0" fontId="5" fillId="0" borderId="0" xfId="5" applyFont="1" applyFill="1" applyAlignment="1" applyProtection="1">
      <alignment horizontal="left" indent="3"/>
      <protection hidden="1"/>
    </xf>
    <xf numFmtId="49" fontId="5" fillId="0" borderId="0" xfId="1" applyNumberFormat="1" applyFont="1" applyFill="1"/>
    <xf numFmtId="2" fontId="5" fillId="0" borderId="0" xfId="3" applyNumberFormat="1" applyFont="1" applyFill="1"/>
    <xf numFmtId="0" fontId="21" fillId="0" borderId="0" xfId="1" applyFont="1" applyFill="1" applyBorder="1" applyAlignment="1">
      <alignment horizontal="center"/>
    </xf>
    <xf numFmtId="2" fontId="21" fillId="0" borderId="0" xfId="1" applyNumberFormat="1" applyFont="1" applyFill="1" applyBorder="1" applyAlignment="1">
      <alignment horizontal="center"/>
    </xf>
    <xf numFmtId="2" fontId="22" fillId="0" borderId="0" xfId="2" applyNumberFormat="1" applyFont="1" applyBorder="1" applyAlignment="1">
      <alignment horizontal="center"/>
    </xf>
    <xf numFmtId="0" fontId="0" fillId="0" borderId="0" xfId="4" applyFont="1" applyProtection="1"/>
    <xf numFmtId="0" fontId="5" fillId="0" borderId="2" xfId="4" applyFont="1" applyFill="1" applyBorder="1" applyAlignment="1" applyProtection="1">
      <alignment wrapText="1"/>
    </xf>
    <xf numFmtId="0" fontId="3" fillId="3" borderId="0" xfId="4" applyFont="1" applyFill="1" applyProtection="1"/>
    <xf numFmtId="0" fontId="4" fillId="3" borderId="2" xfId="4" applyFont="1" applyFill="1" applyBorder="1" applyAlignment="1" applyProtection="1">
      <alignment horizontal="left" vertical="center" wrapText="1"/>
    </xf>
    <xf numFmtId="0" fontId="5" fillId="0" borderId="2" xfId="4" applyFont="1" applyFill="1" applyBorder="1" applyProtection="1"/>
    <xf numFmtId="0" fontId="4" fillId="3" borderId="2" xfId="4" applyFont="1" applyFill="1" applyBorder="1" applyAlignment="1" applyProtection="1">
      <alignment wrapText="1"/>
    </xf>
    <xf numFmtId="0" fontId="5" fillId="0" borderId="2" xfId="4" applyFont="1" applyFill="1" applyBorder="1" applyAlignment="1" applyProtection="1">
      <alignment horizontal="center" wrapText="1"/>
    </xf>
    <xf numFmtId="0" fontId="0" fillId="0" borderId="0" xfId="4" applyFont="1" applyAlignment="1" applyProtection="1">
      <alignment horizontal="center"/>
    </xf>
    <xf numFmtId="0" fontId="5" fillId="4" borderId="2" xfId="20" applyFont="1" applyFill="1" applyBorder="1" applyAlignment="1">
      <alignment horizontal="center" vertical="center"/>
    </xf>
    <xf numFmtId="170" fontId="5" fillId="0" borderId="2" xfId="20" applyNumberFormat="1" applyFont="1" applyFill="1" applyBorder="1" applyAlignment="1">
      <alignment horizontal="center" vertical="center"/>
    </xf>
    <xf numFmtId="1" fontId="5" fillId="0" borderId="2" xfId="20" applyNumberFormat="1" applyFont="1" applyFill="1" applyBorder="1" applyAlignment="1">
      <alignment horizontal="center" vertical="center"/>
    </xf>
    <xf numFmtId="0" fontId="24" fillId="0" borderId="0" xfId="4" applyFont="1" applyProtection="1"/>
    <xf numFmtId="0" fontId="9" fillId="0" borderId="0" xfId="4" applyFont="1" applyAlignment="1"/>
    <xf numFmtId="0" fontId="9" fillId="0" borderId="0" xfId="4" applyFont="1" applyAlignment="1">
      <alignment horizontal="left" vertical="top" wrapText="1"/>
    </xf>
    <xf numFmtId="0" fontId="13" fillId="0" borderId="0" xfId="4" applyFont="1" applyBorder="1" applyAlignment="1">
      <alignment horizontal="left" vertical="top" wrapText="1"/>
    </xf>
    <xf numFmtId="0" fontId="9" fillId="0" borderId="0" xfId="4" applyFont="1" applyAlignment="1">
      <alignment horizontal="center" vertical="top" wrapText="1"/>
    </xf>
    <xf numFmtId="0" fontId="13" fillId="0" borderId="3" xfId="4" applyFont="1" applyFill="1" applyBorder="1" applyAlignment="1" applyProtection="1">
      <alignment horizontal="left" vertical="center" wrapText="1"/>
    </xf>
    <xf numFmtId="0" fontId="13" fillId="0" borderId="2" xfId="4" applyFont="1" applyFill="1" applyBorder="1" applyAlignment="1" applyProtection="1">
      <alignment horizontal="left" vertical="center"/>
    </xf>
    <xf numFmtId="0" fontId="9" fillId="0" borderId="13" xfId="4" applyFont="1" applyFill="1" applyBorder="1" applyAlignment="1" applyProtection="1">
      <alignment horizontal="center" vertical="center"/>
    </xf>
    <xf numFmtId="1" fontId="9" fillId="0" borderId="10" xfId="4" applyNumberFormat="1" applyFont="1" applyFill="1" applyBorder="1" applyAlignment="1" applyProtection="1">
      <alignment horizontal="center" vertical="center"/>
      <protection locked="0"/>
    </xf>
    <xf numFmtId="0" fontId="9" fillId="0" borderId="10" xfId="4" applyFont="1" applyFill="1" applyBorder="1" applyAlignment="1" applyProtection="1">
      <alignment horizontal="center" vertical="center"/>
    </xf>
    <xf numFmtId="0" fontId="9" fillId="0" borderId="10" xfId="4" applyFont="1" applyFill="1" applyBorder="1" applyAlignment="1" applyProtection="1">
      <alignment horizontal="center" vertical="center"/>
      <protection locked="0"/>
    </xf>
    <xf numFmtId="0" fontId="9" fillId="0" borderId="9" xfId="4" applyFont="1" applyFill="1" applyBorder="1" applyAlignment="1" applyProtection="1">
      <alignment horizontal="center" vertical="center"/>
    </xf>
    <xf numFmtId="0" fontId="13" fillId="0" borderId="0" xfId="5" applyFont="1" applyBorder="1" applyAlignment="1" applyProtection="1">
      <alignment horizontal="left"/>
      <protection hidden="1"/>
    </xf>
    <xf numFmtId="0" fontId="24" fillId="0" borderId="0" xfId="4" applyFont="1" applyAlignment="1">
      <alignment horizontal="center" vertical="center" wrapText="1"/>
    </xf>
    <xf numFmtId="0" fontId="9" fillId="0" borderId="0" xfId="4" applyFont="1" applyAlignment="1">
      <alignment horizontal="center"/>
    </xf>
    <xf numFmtId="0" fontId="9" fillId="0" borderId="0" xfId="5" applyFont="1" applyProtection="1">
      <protection hidden="1"/>
    </xf>
    <xf numFmtId="0" fontId="9" fillId="0" borderId="0" xfId="5" applyFont="1" applyAlignment="1" applyProtection="1">
      <alignment horizontal="left"/>
      <protection hidden="1"/>
    </xf>
    <xf numFmtId="0" fontId="9" fillId="0" borderId="0" xfId="5" applyFont="1" applyAlignment="1" applyProtection="1">
      <protection hidden="1"/>
    </xf>
    <xf numFmtId="167" fontId="5" fillId="0" borderId="2" xfId="2" applyNumberFormat="1" applyFont="1" applyFill="1" applyBorder="1" applyAlignment="1">
      <alignment horizontal="center" vertical="center" wrapText="1"/>
    </xf>
    <xf numFmtId="0" fontId="8" fillId="0" borderId="2" xfId="0" applyFont="1" applyFill="1" applyBorder="1" applyAlignment="1">
      <alignment horizontal="right" vertical="center" wrapText="1"/>
    </xf>
    <xf numFmtId="0" fontId="4" fillId="0" borderId="0" xfId="2" applyFont="1" applyAlignment="1">
      <alignment horizontal="center" vertical="center"/>
    </xf>
    <xf numFmtId="170" fontId="5" fillId="0" borderId="0" xfId="3" applyNumberFormat="1" applyFont="1" applyFill="1"/>
    <xf numFmtId="0" fontId="12" fillId="0" borderId="0" xfId="4" applyFont="1" applyProtection="1"/>
    <xf numFmtId="0" fontId="12" fillId="0" borderId="2" xfId="4" applyFont="1" applyBorder="1" applyAlignment="1" applyProtection="1">
      <alignment horizontal="center"/>
    </xf>
    <xf numFmtId="0" fontId="12" fillId="0" borderId="2" xfId="4" applyFont="1" applyBorder="1" applyAlignment="1" applyProtection="1">
      <alignment horizontal="center" vertical="center"/>
    </xf>
    <xf numFmtId="2" fontId="5" fillId="0" borderId="0" xfId="1" applyNumberFormat="1" applyFont="1" applyAlignment="1">
      <alignment horizontal="center" vertical="center" wrapText="1"/>
    </xf>
    <xf numFmtId="0" fontId="5" fillId="0" borderId="0" xfId="1" applyFont="1" applyAlignment="1">
      <alignment vertical="center" wrapText="1"/>
    </xf>
    <xf numFmtId="172" fontId="5" fillId="0" borderId="0" xfId="5" applyNumberFormat="1" applyFont="1" applyAlignment="1" applyProtection="1">
      <alignment vertical="center"/>
      <protection hidden="1"/>
    </xf>
    <xf numFmtId="1" fontId="5" fillId="0" borderId="2" xfId="2" applyNumberFormat="1" applyFont="1" applyFill="1" applyBorder="1" applyAlignment="1">
      <alignment horizontal="center" vertical="center" wrapText="1"/>
    </xf>
    <xf numFmtId="0" fontId="5" fillId="0" borderId="0" xfId="1" applyFont="1" applyAlignment="1">
      <alignment horizontal="center" vertical="center" wrapText="1"/>
    </xf>
    <xf numFmtId="0" fontId="4" fillId="0" borderId="2" xfId="1" applyFont="1" applyFill="1" applyBorder="1" applyAlignment="1">
      <alignment horizontal="left" vertical="center"/>
    </xf>
    <xf numFmtId="0" fontId="4" fillId="0" borderId="2" xfId="1" applyFont="1" applyFill="1" applyBorder="1" applyAlignment="1">
      <alignment horizontal="center" vertical="center" wrapText="1"/>
    </xf>
    <xf numFmtId="167" fontId="4" fillId="0" borderId="2" xfId="1" applyNumberFormat="1" applyFont="1" applyFill="1" applyBorder="1" applyAlignment="1">
      <alignment horizontal="center" vertical="center"/>
    </xf>
    <xf numFmtId="0" fontId="5" fillId="0" borderId="2"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6" fillId="2" borderId="2" xfId="1" applyFont="1" applyFill="1" applyBorder="1" applyAlignment="1">
      <alignment horizontal="center"/>
    </xf>
    <xf numFmtId="0" fontId="6" fillId="0" borderId="6" xfId="1" applyFont="1" applyFill="1" applyBorder="1" applyAlignment="1">
      <alignment horizontal="center"/>
    </xf>
    <xf numFmtId="9" fontId="5" fillId="0" borderId="0" xfId="24" applyFont="1" applyFill="1" applyAlignment="1">
      <alignment horizontal="center" vertical="center" wrapText="1"/>
    </xf>
    <xf numFmtId="0" fontId="12" fillId="5" borderId="2" xfId="0" applyFont="1" applyFill="1" applyBorder="1" applyAlignment="1">
      <alignment horizontal="center" vertical="center"/>
    </xf>
    <xf numFmtId="0" fontId="12" fillId="0" borderId="2" xfId="0" applyFont="1" applyBorder="1" applyAlignment="1">
      <alignment horizontal="center" vertical="center"/>
    </xf>
    <xf numFmtId="0" fontId="26" fillId="5" borderId="2" xfId="0" applyFont="1" applyFill="1" applyBorder="1" applyAlignment="1">
      <alignment horizontal="center" vertical="center"/>
    </xf>
    <xf numFmtId="0" fontId="6" fillId="3" borderId="2" xfId="2" applyFont="1" applyFill="1" applyBorder="1" applyAlignment="1">
      <alignment horizontal="center" vertical="center" wrapText="1"/>
    </xf>
    <xf numFmtId="0" fontId="4" fillId="3" borderId="2" xfId="2" applyFont="1" applyFill="1" applyBorder="1" applyAlignment="1">
      <alignment horizontal="center" vertical="center" wrapText="1"/>
    </xf>
    <xf numFmtId="2" fontId="7" fillId="3" borderId="2" xfId="2" applyNumberFormat="1" applyFont="1" applyFill="1" applyBorder="1" applyAlignment="1">
      <alignment horizontal="center" vertical="center" wrapText="1"/>
    </xf>
    <xf numFmtId="0" fontId="5" fillId="2" borderId="2" xfId="1" applyFont="1" applyFill="1" applyBorder="1" applyAlignment="1">
      <alignment horizontal="center" vertical="center" wrapText="1"/>
    </xf>
    <xf numFmtId="2" fontId="6" fillId="2" borderId="2" xfId="1" applyNumberFormat="1" applyFont="1" applyFill="1" applyBorder="1" applyAlignment="1">
      <alignment horizontal="center"/>
    </xf>
    <xf numFmtId="0" fontId="5" fillId="0" borderId="17" xfId="4" applyFont="1" applyFill="1" applyBorder="1" applyAlignment="1" applyProtection="1">
      <alignment horizontal="center" wrapText="1"/>
    </xf>
    <xf numFmtId="0" fontId="12" fillId="0" borderId="18" xfId="4" applyFont="1" applyBorder="1" applyAlignment="1" applyProtection="1">
      <alignment horizontal="center" vertical="center"/>
    </xf>
    <xf numFmtId="0" fontId="12" fillId="5" borderId="18" xfId="0" applyFont="1" applyFill="1" applyBorder="1" applyAlignment="1">
      <alignment horizontal="center" vertical="center"/>
    </xf>
    <xf numFmtId="0" fontId="12" fillId="0" borderId="18" xfId="0" applyFont="1" applyBorder="1" applyAlignment="1">
      <alignment horizontal="center" vertical="center"/>
    </xf>
    <xf numFmtId="0" fontId="26" fillId="5" borderId="18" xfId="0" applyFont="1" applyFill="1" applyBorder="1" applyAlignment="1">
      <alignment horizontal="center" vertical="center"/>
    </xf>
    <xf numFmtId="0" fontId="5" fillId="0" borderId="20" xfId="4" applyFont="1" applyFill="1" applyBorder="1" applyAlignment="1" applyProtection="1">
      <alignment wrapText="1"/>
    </xf>
    <xf numFmtId="1" fontId="6" fillId="2" borderId="2" xfId="1" applyNumberFormat="1" applyFont="1" applyFill="1" applyBorder="1" applyAlignment="1">
      <alignment horizontal="center"/>
    </xf>
    <xf numFmtId="0" fontId="5" fillId="0" borderId="0" xfId="1" applyFont="1" applyAlignment="1">
      <alignment horizontal="center" vertical="center" wrapText="1"/>
    </xf>
    <xf numFmtId="0" fontId="4" fillId="0" borderId="2" xfId="1" applyFont="1" applyFill="1" applyBorder="1" applyAlignment="1">
      <alignment horizontal="left" vertical="center"/>
    </xf>
    <xf numFmtId="0" fontId="4" fillId="0" borderId="2" xfId="1" applyFont="1" applyFill="1" applyBorder="1" applyAlignment="1">
      <alignment horizontal="center" vertical="center" wrapText="1"/>
    </xf>
    <xf numFmtId="167" fontId="4" fillId="0" borderId="2" xfId="1" applyNumberFormat="1" applyFont="1" applyFill="1" applyBorder="1" applyAlignment="1">
      <alignment horizontal="center" vertical="center"/>
    </xf>
    <xf numFmtId="0" fontId="6" fillId="0" borderId="2"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4" fillId="0" borderId="2" xfId="20" applyFont="1" applyFill="1" applyBorder="1" applyAlignment="1">
      <alignment horizontal="center" vertical="center" wrapText="1"/>
    </xf>
    <xf numFmtId="0" fontId="4" fillId="0" borderId="2" xfId="20" applyFont="1" applyBorder="1" applyAlignment="1">
      <alignment horizontal="center" vertical="center" wrapText="1"/>
    </xf>
    <xf numFmtId="0" fontId="4" fillId="0" borderId="2" xfId="20" applyFont="1" applyBorder="1" applyAlignment="1">
      <alignment horizontal="left" vertical="center" wrapText="1"/>
    </xf>
    <xf numFmtId="0" fontId="8" fillId="0" borderId="0" xfId="12" applyFont="1" applyAlignment="1">
      <alignment horizontal="center"/>
    </xf>
    <xf numFmtId="0" fontId="5" fillId="0" borderId="2" xfId="20" applyFont="1" applyFill="1" applyBorder="1" applyAlignment="1">
      <alignment horizontal="center" vertical="center" wrapText="1"/>
    </xf>
    <xf numFmtId="170" fontId="5" fillId="4" borderId="2" xfId="20" applyNumberFormat="1" applyFont="1" applyFill="1" applyBorder="1" applyAlignment="1">
      <alignment horizontal="center" vertical="center"/>
    </xf>
    <xf numFmtId="0" fontId="5" fillId="0" borderId="2" xfId="12" applyFont="1" applyBorder="1" applyAlignment="1">
      <alignment horizontal="center"/>
    </xf>
    <xf numFmtId="0" fontId="5" fillId="0" borderId="0" xfId="12" applyFont="1" applyAlignment="1">
      <alignment horizontal="center"/>
    </xf>
    <xf numFmtId="0" fontId="5" fillId="0" borderId="0" xfId="12" applyFont="1" applyFill="1"/>
    <xf numFmtId="0" fontId="5" fillId="0" borderId="0" xfId="12" applyFont="1"/>
    <xf numFmtId="0" fontId="5" fillId="0" borderId="2" xfId="12" applyFont="1" applyFill="1" applyBorder="1"/>
    <xf numFmtId="0" fontId="5" fillId="0" borderId="2" xfId="12" applyFont="1" applyFill="1" applyBorder="1" applyAlignment="1">
      <alignment horizontal="center"/>
    </xf>
    <xf numFmtId="0" fontId="5" fillId="0" borderId="2" xfId="12" applyFont="1" applyFill="1" applyBorder="1" applyAlignment="1">
      <alignment horizontal="center" vertical="center"/>
    </xf>
    <xf numFmtId="170" fontId="5" fillId="0" borderId="2" xfId="12" applyNumberFormat="1" applyFont="1" applyFill="1" applyBorder="1" applyAlignment="1">
      <alignment horizontal="center" vertical="center"/>
    </xf>
    <xf numFmtId="0" fontId="5" fillId="0" borderId="0" xfId="12" applyFont="1" applyFill="1" applyAlignment="1">
      <alignment horizontal="center"/>
    </xf>
    <xf numFmtId="0" fontId="12" fillId="0" borderId="2" xfId="12" applyFont="1" applyBorder="1" applyAlignment="1">
      <alignment horizontal="center" vertical="center"/>
    </xf>
    <xf numFmtId="0" fontId="12" fillId="0" borderId="2" xfId="12" applyFont="1" applyBorder="1" applyAlignment="1">
      <alignment horizontal="center" vertical="center" wrapText="1"/>
    </xf>
    <xf numFmtId="0" fontId="12" fillId="0" borderId="2" xfId="12" applyFont="1" applyFill="1" applyBorder="1" applyAlignment="1">
      <alignment horizontal="center" vertical="center" wrapText="1"/>
    </xf>
    <xf numFmtId="0" fontId="5" fillId="4" borderId="2" xfId="4" applyFont="1" applyFill="1" applyBorder="1" applyAlignment="1">
      <alignment horizontal="left" vertical="center" wrapText="1"/>
    </xf>
    <xf numFmtId="0" fontId="5" fillId="4" borderId="2" xfId="4" applyFont="1" applyFill="1" applyBorder="1" applyAlignment="1">
      <alignment horizontal="center" vertical="center" wrapText="1"/>
    </xf>
    <xf numFmtId="0" fontId="5" fillId="0" borderId="2" xfId="12" applyFont="1" applyBorder="1" applyAlignment="1">
      <alignment horizontal="left" vertical="center" wrapText="1"/>
    </xf>
    <xf numFmtId="0" fontId="5" fillId="0" borderId="2" xfId="12" applyFont="1" applyBorder="1" applyAlignment="1">
      <alignment horizontal="center" vertical="center" wrapText="1"/>
    </xf>
    <xf numFmtId="0" fontId="8" fillId="0" borderId="2" xfId="12" applyFont="1" applyFill="1" applyBorder="1" applyAlignment="1">
      <alignment horizontal="center" vertical="center" wrapText="1"/>
    </xf>
    <xf numFmtId="0" fontId="8" fillId="0" borderId="2" xfId="12" applyFont="1" applyBorder="1" applyAlignment="1">
      <alignment vertical="center" wrapText="1"/>
    </xf>
    <xf numFmtId="0" fontId="8" fillId="0" borderId="2" xfId="12" applyFont="1" applyBorder="1" applyAlignment="1">
      <alignment horizontal="center" vertical="center" wrapText="1"/>
    </xf>
    <xf numFmtId="0" fontId="4" fillId="2" borderId="2" xfId="1" applyFont="1" applyFill="1" applyBorder="1" applyAlignment="1">
      <alignment horizontal="center"/>
    </xf>
    <xf numFmtId="0" fontId="5" fillId="0" borderId="2" xfId="12" applyFont="1" applyFill="1" applyBorder="1" applyAlignment="1">
      <alignment horizontal="center" vertical="center" wrapText="1"/>
    </xf>
    <xf numFmtId="0" fontId="6" fillId="0" borderId="2" xfId="12" applyFont="1" applyFill="1" applyBorder="1" applyAlignment="1">
      <alignment vertical="center" wrapText="1"/>
    </xf>
    <xf numFmtId="0" fontId="7" fillId="0" borderId="2" xfId="12" applyFont="1" applyFill="1" applyBorder="1" applyAlignment="1">
      <alignment horizontal="center" vertical="center" wrapText="1"/>
    </xf>
    <xf numFmtId="0" fontId="5" fillId="0" borderId="2" xfId="12" applyFont="1" applyFill="1" applyBorder="1" applyAlignment="1">
      <alignment horizontal="left" vertical="center" wrapText="1"/>
    </xf>
    <xf numFmtId="0" fontId="8" fillId="0" borderId="2" xfId="12" applyFont="1" applyFill="1" applyBorder="1" applyAlignment="1">
      <alignment vertical="center" wrapText="1"/>
    </xf>
    <xf numFmtId="0" fontId="5" fillId="0" borderId="2" xfId="12" applyFont="1" applyFill="1" applyBorder="1" applyAlignment="1">
      <alignment vertical="center" wrapText="1"/>
    </xf>
    <xf numFmtId="0" fontId="31" fillId="0" borderId="2" xfId="1" applyFont="1" applyFill="1" applyBorder="1" applyAlignment="1">
      <alignment horizontal="center"/>
    </xf>
    <xf numFmtId="0" fontId="7" fillId="0" borderId="2" xfId="12" applyFont="1" applyFill="1" applyBorder="1" applyAlignment="1">
      <alignment horizontal="left" vertical="center" wrapText="1"/>
    </xf>
    <xf numFmtId="0" fontId="7" fillId="0" borderId="2" xfId="12" applyFont="1" applyBorder="1" applyAlignment="1">
      <alignment horizontal="center" vertical="center" wrapText="1"/>
    </xf>
    <xf numFmtId="0" fontId="8" fillId="0" borderId="2" xfId="12" applyFont="1" applyFill="1" applyBorder="1"/>
    <xf numFmtId="0" fontId="8" fillId="0" borderId="2" xfId="12" applyFont="1" applyFill="1" applyBorder="1" applyAlignment="1">
      <alignment horizontal="center"/>
    </xf>
    <xf numFmtId="0" fontId="29" fillId="0" borderId="2" xfId="12" applyFont="1" applyFill="1" applyBorder="1" applyAlignment="1">
      <alignment horizontal="left" vertical="top" wrapText="1"/>
    </xf>
    <xf numFmtId="166" fontId="5" fillId="0" borderId="2" xfId="12" applyNumberFormat="1" applyFont="1" applyFill="1" applyBorder="1" applyAlignment="1">
      <alignment horizontal="center" vertical="center" wrapText="1"/>
    </xf>
    <xf numFmtId="0" fontId="10" fillId="0" borderId="2" xfId="12" applyFont="1" applyFill="1" applyBorder="1"/>
    <xf numFmtId="0" fontId="4" fillId="0" borderId="2" xfId="12" applyFont="1" applyFill="1" applyBorder="1" applyAlignment="1">
      <alignment horizontal="center" vertical="center" wrapText="1"/>
    </xf>
    <xf numFmtId="0" fontId="32" fillId="0" borderId="2" xfId="12" applyFont="1" applyFill="1" applyBorder="1" applyAlignment="1">
      <alignment horizontal="left" vertical="top" wrapText="1"/>
    </xf>
    <xf numFmtId="167" fontId="5" fillId="0" borderId="0" xfId="1" applyNumberFormat="1" applyFont="1" applyFill="1" applyAlignment="1">
      <alignment horizontal="center" vertical="center" wrapText="1"/>
    </xf>
    <xf numFmtId="173" fontId="5" fillId="0" borderId="0" xfId="24" applyNumberFormat="1" applyFont="1" applyFill="1" applyAlignment="1">
      <alignment horizontal="center" vertical="center" wrapText="1"/>
    </xf>
    <xf numFmtId="10" fontId="5" fillId="0" borderId="0" xfId="24" applyNumberFormat="1" applyFont="1" applyFill="1" applyAlignment="1">
      <alignment horizontal="center" vertical="center" wrapText="1"/>
    </xf>
    <xf numFmtId="1" fontId="5" fillId="0" borderId="0" xfId="3" applyNumberFormat="1" applyFont="1" applyFill="1"/>
    <xf numFmtId="1" fontId="6" fillId="0" borderId="0" xfId="1" applyNumberFormat="1" applyFont="1" applyFill="1" applyBorder="1" applyAlignment="1">
      <alignment horizontal="center"/>
    </xf>
    <xf numFmtId="0" fontId="5" fillId="0" borderId="0" xfId="1" applyFont="1" applyAlignment="1">
      <alignment horizontal="center" vertical="center" wrapText="1"/>
    </xf>
    <xf numFmtId="0" fontId="5" fillId="0" borderId="2" xfId="1" applyFont="1" applyFill="1" applyBorder="1" applyAlignment="1">
      <alignment horizontal="center" vertical="center" wrapText="1"/>
    </xf>
    <xf numFmtId="0" fontId="34" fillId="0" borderId="0" xfId="4" applyFont="1" applyAlignment="1">
      <alignment horizontal="center"/>
    </xf>
    <xf numFmtId="0" fontId="4" fillId="0" borderId="0" xfId="3" applyFont="1" applyFill="1"/>
    <xf numFmtId="0" fontId="5" fillId="0" borderId="10" xfId="1" applyFont="1" applyBorder="1" applyAlignment="1">
      <alignment horizontal="center" vertical="center" wrapText="1"/>
    </xf>
    <xf numFmtId="0" fontId="7" fillId="0" borderId="6" xfId="2" applyFont="1" applyFill="1" applyBorder="1" applyAlignment="1">
      <alignment horizontal="center" vertical="center" wrapText="1"/>
    </xf>
    <xf numFmtId="0" fontId="8" fillId="0" borderId="6" xfId="2" applyFont="1" applyFill="1" applyBorder="1" applyAlignment="1">
      <alignment vertical="center" wrapText="1"/>
    </xf>
    <xf numFmtId="174" fontId="5" fillId="0" borderId="6" xfId="2" applyNumberFormat="1" applyFont="1" applyFill="1" applyBorder="1" applyAlignment="1">
      <alignment horizontal="center" vertical="center" wrapText="1"/>
    </xf>
    <xf numFmtId="0" fontId="5" fillId="0" borderId="2" xfId="1" applyFont="1" applyFill="1" applyBorder="1" applyAlignment="1">
      <alignment horizontal="center" vertical="center" wrapText="1"/>
    </xf>
    <xf numFmtId="0" fontId="6" fillId="0" borderId="2" xfId="1" applyFont="1" applyFill="1" applyBorder="1" applyAlignment="1">
      <alignment horizontal="center" vertical="center" wrapText="1"/>
    </xf>
    <xf numFmtId="9" fontId="5" fillId="0" borderId="0" xfId="24" applyFont="1" applyAlignment="1" applyProtection="1">
      <alignment vertical="center"/>
      <protection hidden="1"/>
    </xf>
    <xf numFmtId="0" fontId="4" fillId="0" borderId="2" xfId="1" applyFont="1" applyFill="1" applyBorder="1" applyAlignment="1">
      <alignment horizontal="left" vertical="center"/>
    </xf>
    <xf numFmtId="0" fontId="5" fillId="0" borderId="6" xfId="2" applyFont="1" applyFill="1" applyBorder="1" applyAlignment="1">
      <alignment horizontal="center" vertical="center" wrapText="1"/>
    </xf>
    <xf numFmtId="0" fontId="5" fillId="0" borderId="2" xfId="1" applyFont="1" applyFill="1" applyBorder="1" applyAlignment="1">
      <alignment horizontal="center" vertical="center" wrapText="1"/>
    </xf>
    <xf numFmtId="0" fontId="6" fillId="0" borderId="2" xfId="1" applyFont="1" applyFill="1" applyBorder="1" applyAlignment="1">
      <alignment horizontal="center" vertical="center" wrapText="1"/>
    </xf>
    <xf numFmtId="49" fontId="5" fillId="3" borderId="3" xfId="1" applyNumberFormat="1" applyFont="1" applyFill="1" applyBorder="1" applyAlignment="1">
      <alignment horizontal="center" vertical="center" wrapText="1"/>
    </xf>
    <xf numFmtId="0" fontId="5" fillId="3" borderId="3" xfId="1" applyFont="1" applyFill="1" applyBorder="1" applyAlignment="1">
      <alignment horizontal="left" vertical="center" wrapText="1"/>
    </xf>
    <xf numFmtId="0" fontId="6" fillId="3" borderId="3" xfId="1" applyFont="1" applyFill="1" applyBorder="1" applyAlignment="1">
      <alignment horizontal="center"/>
    </xf>
    <xf numFmtId="2" fontId="7" fillId="3" borderId="3" xfId="2" applyNumberFormat="1" applyFont="1" applyFill="1" applyBorder="1" applyAlignment="1">
      <alignment horizontal="center" vertical="center" wrapText="1"/>
    </xf>
    <xf numFmtId="0" fontId="5" fillId="3" borderId="3" xfId="2" applyFont="1" applyFill="1" applyBorder="1" applyAlignment="1">
      <alignment horizontal="center" vertical="center" wrapText="1"/>
    </xf>
    <xf numFmtId="0" fontId="12" fillId="0" borderId="2" xfId="4" applyFont="1" applyBorder="1" applyAlignment="1" applyProtection="1">
      <alignment horizontal="left" vertical="center"/>
    </xf>
    <xf numFmtId="0" fontId="12" fillId="0" borderId="2" xfId="4" applyFont="1" applyFill="1" applyBorder="1" applyAlignment="1" applyProtection="1">
      <alignment horizontal="left" vertical="center"/>
    </xf>
    <xf numFmtId="0" fontId="12" fillId="0" borderId="2" xfId="4" applyFont="1" applyBorder="1" applyProtection="1"/>
    <xf numFmtId="164" fontId="5" fillId="0" borderId="2" xfId="1" applyNumberFormat="1" applyFont="1" applyFill="1" applyBorder="1" applyAlignment="1">
      <alignment horizontal="center" vertical="center" wrapText="1"/>
    </xf>
    <xf numFmtId="0" fontId="12" fillId="0" borderId="0" xfId="4" applyFont="1" applyAlignment="1" applyProtection="1">
      <alignment horizontal="center" vertical="center"/>
    </xf>
    <xf numFmtId="0" fontId="12" fillId="0" borderId="2" xfId="4" applyFont="1" applyFill="1" applyBorder="1" applyAlignment="1" applyProtection="1">
      <alignment horizontal="center" vertical="center"/>
    </xf>
    <xf numFmtId="0" fontId="12" fillId="0" borderId="0" xfId="4" applyFont="1" applyFill="1" applyAlignment="1" applyProtection="1">
      <alignment horizontal="center" vertical="center"/>
    </xf>
    <xf numFmtId="0" fontId="12" fillId="0" borderId="0" xfId="4" applyFont="1" applyAlignment="1">
      <alignment horizontal="center" vertical="center" wrapText="1"/>
    </xf>
    <xf numFmtId="0" fontId="26" fillId="6" borderId="2" xfId="4" applyFont="1" applyFill="1" applyBorder="1" applyProtection="1"/>
    <xf numFmtId="0" fontId="5" fillId="0" borderId="6" xfId="1" applyFont="1" applyFill="1" applyBorder="1" applyAlignment="1">
      <alignment vertical="center" wrapText="1"/>
    </xf>
    <xf numFmtId="49" fontId="5" fillId="0" borderId="6" xfId="1" applyNumberFormat="1" applyFont="1" applyFill="1" applyBorder="1" applyAlignment="1">
      <alignment vertical="center" wrapText="1"/>
    </xf>
    <xf numFmtId="167" fontId="4" fillId="0" borderId="2" xfId="1" applyNumberFormat="1" applyFont="1" applyFill="1" applyBorder="1" applyAlignment="1">
      <alignment horizontal="center" vertical="center"/>
    </xf>
    <xf numFmtId="0" fontId="4" fillId="0" borderId="2" xfId="20" applyFont="1" applyFill="1" applyBorder="1" applyAlignment="1">
      <alignment horizontal="center" vertical="center" wrapText="1"/>
    </xf>
    <xf numFmtId="49" fontId="5" fillId="7" borderId="2" xfId="1" applyNumberFormat="1" applyFont="1" applyFill="1" applyBorder="1" applyAlignment="1">
      <alignment horizontal="center" vertical="center" wrapText="1"/>
    </xf>
    <xf numFmtId="0" fontId="5" fillId="7" borderId="2" xfId="2" applyFont="1" applyFill="1" applyBorder="1" applyAlignment="1">
      <alignment wrapText="1"/>
    </xf>
    <xf numFmtId="0" fontId="6" fillId="7" borderId="2" xfId="1" applyFont="1" applyFill="1" applyBorder="1" applyAlignment="1">
      <alignment horizontal="center"/>
    </xf>
    <xf numFmtId="0" fontId="5" fillId="7" borderId="2" xfId="2" applyFont="1" applyFill="1" applyBorder="1" applyAlignment="1">
      <alignment horizontal="center" wrapText="1"/>
    </xf>
    <xf numFmtId="0" fontId="6" fillId="7" borderId="2" xfId="1" applyFont="1" applyFill="1" applyBorder="1" applyAlignment="1">
      <alignment horizontal="left" vertical="center" wrapText="1"/>
    </xf>
    <xf numFmtId="0" fontId="5" fillId="7" borderId="0" xfId="1" applyFont="1" applyFill="1" applyAlignment="1">
      <alignment horizontal="center" vertical="center" wrapText="1"/>
    </xf>
    <xf numFmtId="2" fontId="5" fillId="7" borderId="2" xfId="2" applyNumberFormat="1" applyFont="1" applyFill="1" applyBorder="1" applyAlignment="1">
      <alignment horizontal="center" wrapText="1"/>
    </xf>
    <xf numFmtId="0" fontId="5" fillId="7" borderId="2" xfId="1" applyFont="1" applyFill="1" applyBorder="1" applyAlignment="1">
      <alignment horizontal="left" vertical="center" wrapText="1"/>
    </xf>
    <xf numFmtId="2" fontId="8" fillId="7" borderId="2" xfId="2" applyNumberFormat="1" applyFont="1" applyFill="1" applyBorder="1" applyAlignment="1">
      <alignment horizontal="center" vertical="center" wrapText="1"/>
    </xf>
    <xf numFmtId="2" fontId="5" fillId="0" borderId="2" xfId="20" applyNumberFormat="1" applyFont="1" applyFill="1" applyBorder="1" applyAlignment="1">
      <alignment horizontal="center" vertical="center"/>
    </xf>
    <xf numFmtId="0" fontId="9" fillId="0" borderId="0" xfId="1" applyFont="1" applyFill="1" applyBorder="1" applyAlignment="1">
      <alignment horizontal="center" vertical="center" wrapText="1"/>
    </xf>
    <xf numFmtId="0" fontId="13" fillId="0" borderId="0" xfId="2" applyFont="1" applyAlignment="1">
      <alignment horizontal="center" vertical="center"/>
    </xf>
    <xf numFmtId="0" fontId="29" fillId="0" borderId="0" xfId="1" applyFont="1" applyFill="1" applyBorder="1" applyAlignment="1">
      <alignment horizontal="center"/>
    </xf>
    <xf numFmtId="2" fontId="40" fillId="0" borderId="0" xfId="1" applyNumberFormat="1" applyFont="1" applyFill="1" applyBorder="1" applyAlignment="1">
      <alignment horizontal="center"/>
    </xf>
    <xf numFmtId="0" fontId="40" fillId="0" borderId="0" xfId="1" applyFont="1" applyFill="1" applyBorder="1" applyAlignment="1">
      <alignment horizontal="center"/>
    </xf>
    <xf numFmtId="2" fontId="41" fillId="0" borderId="0" xfId="2" applyNumberFormat="1" applyFont="1" applyBorder="1" applyAlignment="1">
      <alignment horizontal="center"/>
    </xf>
    <xf numFmtId="0" fontId="42" fillId="0" borderId="0" xfId="2" applyFont="1" applyBorder="1" applyAlignment="1">
      <alignment horizontal="center"/>
    </xf>
    <xf numFmtId="0" fontId="9" fillId="0" borderId="0" xfId="1" applyFont="1" applyFill="1" applyAlignment="1">
      <alignment horizontal="center" vertical="center" wrapText="1"/>
    </xf>
    <xf numFmtId="0" fontId="9" fillId="0" borderId="0" xfId="1" applyFont="1" applyAlignment="1" applyProtection="1">
      <alignment horizontal="center" vertical="center"/>
    </xf>
    <xf numFmtId="0" fontId="9" fillId="0" borderId="0" xfId="3" applyFont="1" applyFill="1"/>
    <xf numFmtId="0" fontId="9" fillId="0" borderId="0" xfId="1" applyFont="1" applyAlignment="1">
      <alignment horizontal="center" vertical="center" wrapText="1"/>
    </xf>
    <xf numFmtId="165" fontId="9" fillId="0" borderId="0" xfId="1" applyNumberFormat="1" applyFont="1" applyAlignment="1">
      <alignment vertical="center" wrapText="1"/>
    </xf>
    <xf numFmtId="0" fontId="9" fillId="0" borderId="0" xfId="1" applyFont="1" applyBorder="1" applyAlignment="1">
      <alignment horizontal="center" vertical="center" wrapText="1"/>
    </xf>
    <xf numFmtId="0" fontId="9" fillId="0" borderId="0" xfId="1" applyFont="1" applyAlignment="1">
      <alignment horizontal="center"/>
    </xf>
    <xf numFmtId="0" fontId="6" fillId="0" borderId="6" xfId="2" applyFont="1" applyFill="1" applyBorder="1" applyAlignment="1">
      <alignment vertical="center" wrapText="1"/>
    </xf>
    <xf numFmtId="0" fontId="6" fillId="0" borderId="2" xfId="1" applyFont="1" applyFill="1" applyBorder="1" applyAlignment="1">
      <alignment horizontal="center" vertical="center" wrapText="1"/>
    </xf>
    <xf numFmtId="0" fontId="43" fillId="0" borderId="2" xfId="1" applyFont="1" applyFill="1" applyBorder="1" applyAlignment="1">
      <alignment horizontal="center" vertical="center" wrapText="1"/>
    </xf>
    <xf numFmtId="0" fontId="8" fillId="0" borderId="11" xfId="2" applyFont="1" applyFill="1" applyBorder="1" applyAlignment="1">
      <alignment horizontal="center" vertical="center" wrapText="1"/>
    </xf>
    <xf numFmtId="0" fontId="5" fillId="0" borderId="2" xfId="2" applyFont="1" applyFill="1" applyBorder="1" applyAlignment="1">
      <alignment horizontal="center" vertical="center" wrapText="1"/>
    </xf>
    <xf numFmtId="174" fontId="5" fillId="0" borderId="2" xfId="2" applyNumberFormat="1" applyFont="1" applyFill="1" applyBorder="1" applyAlignment="1">
      <alignment horizontal="center" vertical="center" wrapText="1"/>
    </xf>
    <xf numFmtId="0" fontId="46" fillId="0" borderId="2" xfId="1" applyFont="1" applyFill="1" applyBorder="1" applyAlignment="1">
      <alignment horizontal="center" vertical="center" wrapText="1"/>
    </xf>
    <xf numFmtId="169" fontId="4" fillId="0" borderId="2" xfId="1" applyNumberFormat="1" applyFont="1" applyFill="1" applyBorder="1" applyAlignment="1">
      <alignment horizontal="center" vertical="center"/>
    </xf>
    <xf numFmtId="1" fontId="5" fillId="0" borderId="0" xfId="24" applyNumberFormat="1" applyFont="1" applyFill="1"/>
    <xf numFmtId="0" fontId="39" fillId="0" borderId="0" xfId="1" applyFont="1" applyAlignment="1">
      <alignment horizontal="center" vertical="center" wrapText="1"/>
    </xf>
    <xf numFmtId="167" fontId="4" fillId="0" borderId="2" xfId="1" applyNumberFormat="1" applyFont="1" applyFill="1" applyBorder="1" applyAlignment="1">
      <alignment horizontal="center" vertical="center"/>
    </xf>
    <xf numFmtId="2" fontId="5" fillId="0" borderId="0" xfId="5" applyNumberFormat="1" applyFont="1" applyAlignment="1" applyProtection="1">
      <protection hidden="1"/>
    </xf>
    <xf numFmtId="1" fontId="9" fillId="0" borderId="2" xfId="4" applyNumberFormat="1" applyFont="1" applyBorder="1" applyAlignment="1" applyProtection="1">
      <alignment horizontal="center" vertical="center" wrapText="1"/>
      <protection locked="0"/>
    </xf>
    <xf numFmtId="172" fontId="33" fillId="6" borderId="2" xfId="4" applyNumberFormat="1" applyFont="1" applyFill="1" applyBorder="1"/>
    <xf numFmtId="172" fontId="28" fillId="0" borderId="2" xfId="4" applyNumberFormat="1" applyFont="1" applyBorder="1"/>
    <xf numFmtId="170" fontId="26" fillId="6" borderId="2" xfId="4" applyNumberFormat="1" applyFont="1" applyFill="1" applyBorder="1" applyProtection="1"/>
    <xf numFmtId="170" fontId="33" fillId="6" borderId="2" xfId="4" applyNumberFormat="1" applyFont="1" applyFill="1" applyBorder="1"/>
    <xf numFmtId="0" fontId="8" fillId="0" borderId="2" xfId="0" applyFont="1" applyBorder="1" applyAlignment="1">
      <alignment horizontal="center" vertical="center" wrapText="1"/>
    </xf>
    <xf numFmtId="0" fontId="5" fillId="0" borderId="2" xfId="4" applyFont="1" applyFill="1" applyBorder="1" applyAlignment="1" applyProtection="1">
      <alignment horizontal="center" vertical="center" wrapText="1"/>
      <protection locked="0"/>
    </xf>
    <xf numFmtId="0" fontId="5" fillId="0" borderId="18" xfId="4"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8" fillId="0" borderId="6" xfId="2" applyFont="1" applyFill="1" applyBorder="1" applyAlignment="1">
      <alignment horizontal="center" vertical="center" wrapText="1"/>
    </xf>
    <xf numFmtId="0" fontId="8" fillId="0" borderId="3" xfId="2" applyFont="1" applyFill="1" applyBorder="1" applyAlignment="1">
      <alignment horizontal="center" vertical="center" wrapText="1"/>
    </xf>
    <xf numFmtId="0" fontId="5" fillId="0" borderId="6" xfId="1" applyFont="1" applyFill="1" applyBorder="1" applyAlignment="1">
      <alignment horizontal="center" vertical="center" wrapText="1"/>
    </xf>
    <xf numFmtId="0" fontId="4" fillId="0" borderId="2" xfId="1" applyFont="1" applyFill="1" applyBorder="1" applyAlignment="1">
      <alignment horizontal="left" vertical="center"/>
    </xf>
    <xf numFmtId="167" fontId="4" fillId="0" borderId="2" xfId="1" applyNumberFormat="1" applyFont="1" applyFill="1" applyBorder="1" applyAlignment="1">
      <alignment horizontal="center" vertical="center"/>
    </xf>
    <xf numFmtId="0" fontId="6" fillId="0" borderId="6" xfId="1" applyFont="1" applyFill="1" applyBorder="1" applyAlignment="1">
      <alignment horizontal="center" vertical="center" wrapText="1"/>
    </xf>
    <xf numFmtId="0" fontId="6" fillId="0" borderId="3" xfId="2" applyFont="1" applyFill="1" applyBorder="1" applyAlignment="1">
      <alignment horizontal="left" vertical="center" wrapText="1"/>
    </xf>
    <xf numFmtId="0" fontId="5" fillId="0" borderId="6" xfId="2" applyFont="1" applyFill="1" applyBorder="1" applyAlignment="1">
      <alignment horizontal="center" vertical="center" wrapText="1"/>
    </xf>
    <xf numFmtId="0" fontId="4" fillId="0" borderId="2"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5" fillId="0" borderId="2" xfId="2" applyFont="1" applyFill="1" applyBorder="1" applyAlignment="1">
      <alignment horizontal="center" vertical="center" wrapText="1"/>
    </xf>
    <xf numFmtId="0" fontId="5" fillId="0" borderId="2" xfId="1" applyFont="1" applyFill="1" applyBorder="1" applyAlignment="1">
      <alignment horizontal="center" vertical="center" wrapText="1"/>
    </xf>
    <xf numFmtId="49" fontId="5" fillId="0" borderId="6" xfId="1" applyNumberFormat="1" applyFont="1" applyFill="1" applyBorder="1" applyAlignment="1">
      <alignment horizontal="center" vertical="center" wrapText="1"/>
    </xf>
    <xf numFmtId="2" fontId="26" fillId="5" borderId="2" xfId="0" applyNumberFormat="1" applyFont="1" applyFill="1" applyBorder="1" applyAlignment="1">
      <alignment horizontal="center" vertical="center"/>
    </xf>
    <xf numFmtId="1" fontId="26" fillId="5" borderId="2" xfId="0" applyNumberFormat="1" applyFont="1" applyFill="1" applyBorder="1" applyAlignment="1">
      <alignment horizontal="center" vertical="center"/>
    </xf>
    <xf numFmtId="0" fontId="5" fillId="0" borderId="2" xfId="4" applyFont="1" applyFill="1" applyBorder="1" applyAlignment="1" applyProtection="1">
      <alignment vertical="center" wrapText="1"/>
    </xf>
    <xf numFmtId="0" fontId="0" fillId="0" borderId="0" xfId="8" applyFont="1"/>
    <xf numFmtId="0" fontId="0" fillId="0" borderId="0" xfId="8" applyFont="1" applyAlignment="1">
      <alignment horizontal="center"/>
    </xf>
    <xf numFmtId="2" fontId="0" fillId="0" borderId="0" xfId="8" applyNumberFormat="1" applyFont="1"/>
    <xf numFmtId="0" fontId="24" fillId="0" borderId="2" xfId="8" applyFont="1" applyBorder="1" applyAlignment="1">
      <alignment horizontal="center" vertical="center" wrapText="1"/>
    </xf>
    <xf numFmtId="2" fontId="24" fillId="0" borderId="2" xfId="8" applyNumberFormat="1" applyFont="1" applyBorder="1" applyAlignment="1">
      <alignment horizontal="center" vertical="center" wrapText="1"/>
    </xf>
    <xf numFmtId="0" fontId="0" fillId="0" borderId="0" xfId="8" applyFont="1" applyAlignment="1">
      <alignment wrapText="1"/>
    </xf>
    <xf numFmtId="0" fontId="24" fillId="0" borderId="2" xfId="8" applyFont="1" applyBorder="1" applyAlignment="1">
      <alignment horizontal="center"/>
    </xf>
    <xf numFmtId="0" fontId="24" fillId="0" borderId="2" xfId="8" applyFont="1" applyBorder="1" applyAlignment="1">
      <alignment horizontal="center" vertical="center"/>
    </xf>
    <xf numFmtId="1" fontId="24" fillId="0" borderId="2" xfId="8" applyNumberFormat="1" applyFont="1" applyBorder="1" applyAlignment="1">
      <alignment horizontal="center" vertical="center"/>
    </xf>
    <xf numFmtId="0" fontId="24" fillId="0" borderId="2" xfId="8" applyFont="1" applyBorder="1" applyAlignment="1">
      <alignment horizontal="left" vertical="center" wrapText="1"/>
    </xf>
    <xf numFmtId="2" fontId="24" fillId="0" borderId="2" xfId="8" applyNumberFormat="1" applyFont="1" applyBorder="1" applyAlignment="1">
      <alignment horizontal="center" vertical="center"/>
    </xf>
    <xf numFmtId="0" fontId="27" fillId="0" borderId="2" xfId="0" applyFont="1" applyBorder="1" applyAlignment="1">
      <alignment horizontal="center" vertical="center" wrapText="1"/>
    </xf>
    <xf numFmtId="0" fontId="27" fillId="0" borderId="22" xfId="0" applyFont="1" applyBorder="1" applyAlignment="1">
      <alignment horizontal="center" vertical="center" wrapText="1"/>
    </xf>
    <xf numFmtId="0" fontId="9" fillId="0" borderId="2" xfId="25" applyFont="1" applyBorder="1" applyAlignment="1">
      <alignment horizontal="center"/>
    </xf>
    <xf numFmtId="0" fontId="15" fillId="0" borderId="0" xfId="8" applyFont="1"/>
    <xf numFmtId="0" fontId="24" fillId="0" borderId="0" xfId="8" applyFont="1"/>
    <xf numFmtId="0" fontId="24" fillId="0" borderId="0" xfId="8" applyFont="1" applyAlignment="1">
      <alignment horizontal="center"/>
    </xf>
    <xf numFmtId="2" fontId="24" fillId="0" borderId="0" xfId="8" applyNumberFormat="1" applyFont="1"/>
    <xf numFmtId="0" fontId="4" fillId="0" borderId="0" xfId="5" applyFont="1" applyAlignment="1" applyProtection="1">
      <alignment horizontal="left"/>
      <protection hidden="1"/>
    </xf>
    <xf numFmtId="0" fontId="47" fillId="0" borderId="10" xfId="8" applyFont="1" applyBorder="1" applyAlignment="1">
      <alignment horizontal="center"/>
    </xf>
    <xf numFmtId="0" fontId="24" fillId="0" borderId="10" xfId="8" applyFont="1" applyBorder="1" applyAlignment="1">
      <alignment horizontal="right"/>
    </xf>
    <xf numFmtId="0" fontId="48" fillId="0" borderId="0" xfId="8" applyFont="1"/>
    <xf numFmtId="0" fontId="5" fillId="0" borderId="0" xfId="8" applyFont="1" applyAlignment="1">
      <alignment horizontal="center"/>
    </xf>
    <xf numFmtId="2" fontId="5" fillId="0" borderId="0" xfId="8" applyNumberFormat="1" applyFont="1"/>
    <xf numFmtId="0" fontId="49" fillId="0" borderId="0" xfId="8" applyFont="1"/>
    <xf numFmtId="0" fontId="24" fillId="0" borderId="0" xfId="5" applyFont="1" applyProtection="1">
      <protection hidden="1"/>
    </xf>
    <xf numFmtId="0" fontId="24" fillId="0" borderId="0" xfId="5" applyFont="1" applyAlignment="1" applyProtection="1">
      <alignment horizontal="center"/>
      <protection hidden="1"/>
    </xf>
    <xf numFmtId="0" fontId="24" fillId="0" borderId="0" xfId="5" applyFont="1" applyAlignment="1" applyProtection="1">
      <alignment horizontal="left"/>
      <protection hidden="1"/>
    </xf>
    <xf numFmtId="0" fontId="24" fillId="0" borderId="0" xfId="5" applyFont="1" applyAlignment="1" applyProtection="1">
      <alignment horizontal="left" indent="3"/>
      <protection hidden="1"/>
    </xf>
    <xf numFmtId="0" fontId="24" fillId="0" borderId="0" xfId="8" applyFont="1" applyAlignment="1">
      <alignment horizontal="right"/>
    </xf>
    <xf numFmtId="0" fontId="12" fillId="0" borderId="2" xfId="0" applyFont="1" applyFill="1" applyBorder="1" applyAlignment="1">
      <alignment horizontal="center" vertical="center"/>
    </xf>
    <xf numFmtId="0" fontId="12" fillId="0" borderId="18" xfId="0" applyFont="1" applyFill="1" applyBorder="1" applyAlignment="1">
      <alignment horizontal="center" vertical="center"/>
    </xf>
    <xf numFmtId="2" fontId="12" fillId="0" borderId="2" xfId="0" applyNumberFormat="1" applyFont="1" applyFill="1" applyBorder="1" applyAlignment="1">
      <alignment horizontal="center" vertical="center"/>
    </xf>
    <xf numFmtId="2" fontId="12" fillId="0" borderId="18" xfId="0" applyNumberFormat="1" applyFont="1" applyFill="1" applyBorder="1" applyAlignment="1">
      <alignment horizontal="center" vertical="center"/>
    </xf>
    <xf numFmtId="0" fontId="27" fillId="0" borderId="2" xfId="0" applyFont="1" applyFill="1" applyBorder="1" applyAlignment="1">
      <alignment horizontal="center" vertical="center"/>
    </xf>
    <xf numFmtId="0" fontId="27" fillId="0" borderId="18" xfId="0" applyFont="1" applyFill="1" applyBorder="1" applyAlignment="1">
      <alignment horizontal="center" vertical="center"/>
    </xf>
    <xf numFmtId="166" fontId="12" fillId="0" borderId="2" xfId="0" applyNumberFormat="1" applyFont="1" applyFill="1" applyBorder="1" applyAlignment="1">
      <alignment horizontal="center" vertical="center"/>
    </xf>
    <xf numFmtId="1" fontId="12" fillId="0" borderId="2" xfId="0" applyNumberFormat="1" applyFont="1" applyFill="1" applyBorder="1" applyAlignment="1">
      <alignment horizontal="center" vertical="center"/>
    </xf>
    <xf numFmtId="1" fontId="12" fillId="0" borderId="18" xfId="0" applyNumberFormat="1" applyFont="1" applyFill="1" applyBorder="1" applyAlignment="1">
      <alignment horizontal="center" vertical="center"/>
    </xf>
    <xf numFmtId="0" fontId="12" fillId="0" borderId="20" xfId="0" applyFont="1" applyFill="1" applyBorder="1" applyAlignment="1">
      <alignment horizontal="center" vertical="center"/>
    </xf>
    <xf numFmtId="0" fontId="12" fillId="0" borderId="21" xfId="0" applyFont="1" applyFill="1" applyBorder="1" applyAlignment="1">
      <alignment horizontal="center" vertical="center"/>
    </xf>
    <xf numFmtId="170" fontId="12" fillId="0" borderId="18" xfId="0" applyNumberFormat="1" applyFont="1" applyFill="1" applyBorder="1" applyAlignment="1">
      <alignment horizontal="center" vertical="center"/>
    </xf>
    <xf numFmtId="0" fontId="9" fillId="0" borderId="2" xfId="8" applyFont="1" applyFill="1" applyBorder="1" applyAlignment="1">
      <alignment horizontal="left" vertical="center" wrapText="1"/>
    </xf>
    <xf numFmtId="0" fontId="12" fillId="0" borderId="2" xfId="0" applyFont="1" applyFill="1" applyBorder="1" applyAlignment="1">
      <alignment horizontal="left" vertical="center" wrapText="1"/>
    </xf>
    <xf numFmtId="166" fontId="8" fillId="0" borderId="6" xfId="2" applyNumberFormat="1" applyFont="1" applyFill="1" applyBorder="1" applyAlignment="1">
      <alignment horizontal="center" vertical="center" wrapText="1"/>
    </xf>
    <xf numFmtId="174" fontId="38" fillId="0" borderId="8" xfId="0" applyNumberFormat="1" applyFont="1" applyFill="1" applyBorder="1" applyAlignment="1">
      <alignment horizontal="center" vertical="center" wrapText="1"/>
    </xf>
    <xf numFmtId="0" fontId="45" fillId="0" borderId="2" xfId="2" applyFont="1" applyFill="1" applyBorder="1" applyAlignment="1">
      <alignment horizontal="center" vertical="center" wrapText="1"/>
    </xf>
    <xf numFmtId="0" fontId="12" fillId="0" borderId="2" xfId="0" applyFont="1" applyFill="1" applyBorder="1" applyAlignment="1">
      <alignment horizontal="center" vertical="center" wrapText="1"/>
    </xf>
    <xf numFmtId="174" fontId="5" fillId="0" borderId="8" xfId="2" applyNumberFormat="1" applyFont="1" applyFill="1" applyBorder="1" applyAlignment="1">
      <alignment horizontal="center" vertical="center" wrapText="1"/>
    </xf>
    <xf numFmtId="0" fontId="12" fillId="0" borderId="2" xfId="14" applyFont="1" applyFill="1" applyBorder="1" applyAlignment="1">
      <alignment horizontal="left" vertical="center" wrapText="1"/>
    </xf>
    <xf numFmtId="0" fontId="5" fillId="0" borderId="2" xfId="4" applyFont="1" applyFill="1" applyBorder="1" applyAlignment="1">
      <alignment horizontal="left" vertical="center" wrapText="1"/>
    </xf>
    <xf numFmtId="174" fontId="24" fillId="0" borderId="8" xfId="2" applyNumberFormat="1" applyFont="1" applyFill="1" applyBorder="1" applyAlignment="1">
      <alignment horizontal="center" vertical="center" wrapText="1"/>
    </xf>
    <xf numFmtId="174" fontId="23" fillId="0" borderId="8" xfId="2" applyNumberFormat="1" applyFont="1" applyFill="1" applyBorder="1" applyAlignment="1">
      <alignment horizontal="center" vertical="center" wrapText="1"/>
    </xf>
    <xf numFmtId="49" fontId="5" fillId="0" borderId="2" xfId="4" applyNumberFormat="1" applyFont="1" applyFill="1" applyBorder="1" applyAlignment="1">
      <alignment horizontal="left" vertical="center" wrapText="1"/>
    </xf>
    <xf numFmtId="174" fontId="37" fillId="0" borderId="8" xfId="2" applyNumberFormat="1" applyFont="1" applyFill="1" applyBorder="1" applyAlignment="1">
      <alignment horizontal="center" vertical="center" wrapText="1"/>
    </xf>
    <xf numFmtId="174" fontId="36" fillId="0" borderId="8" xfId="0" applyNumberFormat="1" applyFont="1" applyFill="1" applyBorder="1" applyAlignment="1">
      <alignment horizontal="center" vertical="center" wrapText="1"/>
    </xf>
    <xf numFmtId="174" fontId="12" fillId="0" borderId="8" xfId="0" applyNumberFormat="1" applyFont="1" applyFill="1" applyBorder="1" applyAlignment="1">
      <alignment horizontal="center" vertical="center" wrapText="1"/>
    </xf>
    <xf numFmtId="174" fontId="26" fillId="0" borderId="8" xfId="0" applyNumberFormat="1" applyFont="1" applyFill="1" applyBorder="1" applyAlignment="1">
      <alignment horizontal="center" vertical="center" wrapText="1"/>
    </xf>
    <xf numFmtId="0" fontId="12" fillId="0" borderId="6" xfId="0" applyFont="1" applyFill="1" applyBorder="1" applyAlignment="1">
      <alignment horizontal="left" vertical="center" wrapText="1"/>
    </xf>
    <xf numFmtId="0" fontId="12" fillId="0" borderId="0" xfId="0" applyFont="1" applyFill="1"/>
    <xf numFmtId="169" fontId="5" fillId="0" borderId="2" xfId="1" applyNumberFormat="1" applyFont="1" applyFill="1" applyBorder="1" applyAlignment="1">
      <alignment horizontal="center" vertical="center"/>
    </xf>
    <xf numFmtId="0" fontId="4" fillId="0" borderId="2" xfId="2" applyFont="1" applyFill="1" applyBorder="1" applyAlignment="1">
      <alignment horizontal="center" wrapText="1"/>
    </xf>
    <xf numFmtId="2" fontId="8" fillId="0" borderId="2" xfId="2" applyNumberFormat="1" applyFont="1" applyFill="1" applyBorder="1" applyAlignment="1">
      <alignment horizontal="center" vertical="center" wrapText="1"/>
    </xf>
    <xf numFmtId="170" fontId="41" fillId="0" borderId="0" xfId="2" applyNumberFormat="1" applyFont="1" applyFill="1" applyBorder="1" applyAlignment="1">
      <alignment horizontal="center"/>
    </xf>
    <xf numFmtId="2" fontId="41" fillId="0" borderId="0" xfId="2" applyNumberFormat="1" applyFont="1" applyFill="1" applyBorder="1" applyAlignment="1">
      <alignment horizontal="center"/>
    </xf>
    <xf numFmtId="0" fontId="41" fillId="0" borderId="0" xfId="2" applyFont="1" applyFill="1" applyBorder="1" applyAlignment="1">
      <alignment horizontal="center"/>
    </xf>
    <xf numFmtId="43" fontId="39" fillId="0" borderId="0" xfId="23" applyNumberFormat="1" applyFont="1" applyFill="1" applyBorder="1" applyAlignment="1" applyProtection="1">
      <alignment horizontal="center"/>
      <protection locked="0"/>
    </xf>
    <xf numFmtId="0" fontId="8" fillId="0" borderId="0" xfId="2" applyFont="1" applyFill="1" applyBorder="1" applyAlignment="1">
      <alignment horizontal="center"/>
    </xf>
    <xf numFmtId="2" fontId="22" fillId="0" borderId="0" xfId="3" applyNumberFormat="1" applyFont="1" applyFill="1"/>
    <xf numFmtId="2" fontId="22" fillId="0" borderId="0" xfId="2" applyNumberFormat="1" applyFont="1" applyFill="1" applyBorder="1" applyAlignment="1">
      <alignment horizontal="center"/>
    </xf>
    <xf numFmtId="0" fontId="5" fillId="0" borderId="0" xfId="4" applyFont="1" applyFill="1" applyProtection="1"/>
    <xf numFmtId="2" fontId="5" fillId="0" borderId="0" xfId="4" applyNumberFormat="1" applyFont="1" applyFill="1" applyBorder="1" applyProtection="1"/>
    <xf numFmtId="0" fontId="9" fillId="0" borderId="0" xfId="1" applyFont="1" applyFill="1" applyAlignment="1">
      <alignment vertical="center" wrapText="1"/>
    </xf>
    <xf numFmtId="170" fontId="8" fillId="0" borderId="6" xfId="2" applyNumberFormat="1" applyFont="1" applyFill="1" applyBorder="1" applyAlignment="1">
      <alignment horizontal="center" vertical="center" wrapText="1"/>
    </xf>
    <xf numFmtId="0" fontId="6" fillId="0" borderId="3" xfId="1" applyFont="1" applyFill="1" applyBorder="1" applyAlignment="1">
      <alignment horizontal="left" vertical="center" wrapText="1"/>
    </xf>
    <xf numFmtId="0" fontId="7" fillId="0" borderId="3" xfId="2" applyFont="1" applyFill="1" applyBorder="1" applyAlignment="1">
      <alignment horizontal="center" vertical="center" wrapText="1"/>
    </xf>
    <xf numFmtId="174" fontId="24" fillId="0" borderId="2" xfId="2" applyNumberFormat="1" applyFont="1" applyFill="1" applyBorder="1" applyAlignment="1">
      <alignment horizontal="center" vertical="center" wrapText="1"/>
    </xf>
    <xf numFmtId="174" fontId="23" fillId="4" borderId="2" xfId="2" applyNumberFormat="1" applyFont="1" applyFill="1" applyBorder="1" applyAlignment="1">
      <alignment horizontal="center" vertical="center" wrapText="1"/>
    </xf>
    <xf numFmtId="174" fontId="23" fillId="0" borderId="2" xfId="2" applyNumberFormat="1" applyFont="1" applyFill="1" applyBorder="1" applyAlignment="1">
      <alignment horizontal="center" vertical="center" wrapText="1"/>
    </xf>
    <xf numFmtId="174" fontId="37" fillId="0" borderId="2" xfId="2" applyNumberFormat="1" applyFont="1" applyFill="1" applyBorder="1" applyAlignment="1">
      <alignment horizontal="center" vertical="center" wrapText="1"/>
    </xf>
    <xf numFmtId="1" fontId="5" fillId="0" borderId="3" xfId="2" applyNumberFormat="1" applyFont="1" applyFill="1" applyBorder="1" applyAlignment="1">
      <alignment horizontal="center" vertical="center" wrapText="1"/>
    </xf>
    <xf numFmtId="174" fontId="36" fillId="0" borderId="13" xfId="0" applyNumberFormat="1" applyFont="1" applyFill="1" applyBorder="1" applyAlignment="1">
      <alignment horizontal="center" vertical="center" wrapText="1"/>
    </xf>
    <xf numFmtId="174" fontId="12" fillId="0" borderId="13" xfId="0" applyNumberFormat="1" applyFont="1" applyFill="1" applyBorder="1" applyAlignment="1">
      <alignment horizontal="center" vertical="center" wrapText="1"/>
    </xf>
    <xf numFmtId="2" fontId="6" fillId="0" borderId="2" xfId="1" applyNumberFormat="1" applyFont="1" applyFill="1" applyBorder="1" applyAlignment="1">
      <alignment horizontal="center"/>
    </xf>
    <xf numFmtId="2" fontId="4" fillId="3" borderId="2" xfId="2"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1" fontId="7" fillId="3" borderId="2" xfId="2" applyNumberFormat="1" applyFont="1" applyFill="1" applyBorder="1" applyAlignment="1">
      <alignment horizontal="center" vertical="center" wrapText="1"/>
    </xf>
    <xf numFmtId="2" fontId="9" fillId="0" borderId="2" xfId="2" applyNumberFormat="1" applyFont="1" applyBorder="1" applyAlignment="1">
      <alignment horizontal="center"/>
    </xf>
    <xf numFmtId="0" fontId="5" fillId="0" borderId="0" xfId="1" applyFont="1" applyAlignment="1">
      <alignment horizontal="center" vertical="center" wrapText="1"/>
    </xf>
    <xf numFmtId="2" fontId="5" fillId="0" borderId="0" xfId="1" applyNumberFormat="1" applyFont="1" applyFill="1"/>
    <xf numFmtId="166" fontId="6" fillId="2" borderId="2" xfId="1" applyNumberFormat="1" applyFont="1" applyFill="1" applyBorder="1" applyAlignment="1">
      <alignment horizontal="center"/>
    </xf>
    <xf numFmtId="166" fontId="6" fillId="0" borderId="3" xfId="1" applyNumberFormat="1" applyFont="1" applyFill="1" applyBorder="1" applyAlignment="1">
      <alignment horizontal="center"/>
    </xf>
    <xf numFmtId="166" fontId="4" fillId="2" borderId="2" xfId="2" applyNumberFormat="1" applyFont="1" applyFill="1" applyBorder="1" applyAlignment="1">
      <alignment horizontal="center" vertical="center" wrapText="1"/>
    </xf>
    <xf numFmtId="166" fontId="6" fillId="2" borderId="3" xfId="1" applyNumberFormat="1" applyFont="1" applyFill="1" applyBorder="1" applyAlignment="1">
      <alignment horizontal="center"/>
    </xf>
    <xf numFmtId="0" fontId="13" fillId="0" borderId="0" xfId="4" applyFont="1" applyBorder="1" applyAlignment="1">
      <alignment horizontal="left" vertical="top" wrapText="1"/>
    </xf>
    <xf numFmtId="0" fontId="9" fillId="0" borderId="0" xfId="4" applyFont="1" applyBorder="1" applyAlignment="1">
      <alignment horizontal="center" vertical="top" wrapText="1"/>
    </xf>
    <xf numFmtId="0" fontId="9" fillId="0" borderId="0" xfId="4" applyFont="1" applyAlignment="1">
      <alignment horizontal="center" vertical="top" wrapText="1"/>
    </xf>
    <xf numFmtId="0" fontId="13" fillId="0" borderId="11" xfId="4" applyNumberFormat="1" applyFont="1" applyFill="1" applyBorder="1" applyAlignment="1" applyProtection="1">
      <alignment horizontal="center" vertical="center"/>
    </xf>
    <xf numFmtId="0" fontId="13" fillId="0" borderId="4" xfId="4" applyNumberFormat="1" applyFont="1" applyFill="1" applyBorder="1" applyAlignment="1" applyProtection="1">
      <alignment horizontal="center" vertical="center"/>
    </xf>
    <xf numFmtId="0" fontId="13" fillId="0" borderId="12" xfId="4" applyNumberFormat="1" applyFont="1" applyFill="1" applyBorder="1" applyAlignment="1" applyProtection="1">
      <alignment horizontal="center" vertical="center"/>
    </xf>
    <xf numFmtId="0" fontId="9" fillId="0" borderId="0" xfId="4" applyFont="1" applyAlignment="1">
      <alignment horizontal="left" vertical="top" wrapText="1"/>
    </xf>
    <xf numFmtId="0" fontId="13" fillId="0" borderId="10" xfId="4" applyFont="1" applyBorder="1" applyAlignment="1">
      <alignment horizontal="left" vertical="top" wrapText="1"/>
    </xf>
    <xf numFmtId="0" fontId="9" fillId="0" borderId="4" xfId="4" applyFont="1" applyBorder="1" applyAlignment="1">
      <alignment horizontal="center" vertical="top" wrapText="1"/>
    </xf>
    <xf numFmtId="0" fontId="25" fillId="0" borderId="2" xfId="4" applyFont="1" applyFill="1" applyBorder="1" applyAlignment="1" applyProtection="1">
      <alignment horizontal="center" vertical="center"/>
    </xf>
    <xf numFmtId="0" fontId="4" fillId="0" borderId="2" xfId="20" applyFont="1" applyFill="1" applyBorder="1" applyAlignment="1">
      <alignment horizontal="center" vertical="center" wrapText="1"/>
    </xf>
    <xf numFmtId="0" fontId="4" fillId="0" borderId="0" xfId="20" applyFont="1" applyBorder="1" applyAlignment="1">
      <alignment horizontal="center" vertical="center" wrapText="1"/>
    </xf>
    <xf numFmtId="0" fontId="4" fillId="0" borderId="2" xfId="20" applyFont="1" applyBorder="1" applyAlignment="1">
      <alignment horizontal="center" vertical="center" wrapText="1"/>
    </xf>
    <xf numFmtId="0" fontId="4" fillId="0" borderId="6" xfId="20" applyFont="1" applyFill="1" applyBorder="1" applyAlignment="1">
      <alignment horizontal="center" vertical="center" wrapText="1"/>
    </xf>
    <xf numFmtId="0" fontId="4" fillId="0" borderId="3" xfId="20" applyFont="1" applyFill="1" applyBorder="1" applyAlignment="1">
      <alignment horizontal="center" vertical="center" wrapText="1"/>
    </xf>
    <xf numFmtId="0" fontId="4" fillId="0" borderId="8" xfId="20" applyFont="1" applyFill="1" applyBorder="1" applyAlignment="1">
      <alignment horizontal="center" vertical="center"/>
    </xf>
    <xf numFmtId="0" fontId="4" fillId="0" borderId="23" xfId="20" applyFont="1" applyFill="1" applyBorder="1" applyAlignment="1">
      <alignment horizontal="center" vertical="center"/>
    </xf>
    <xf numFmtId="0" fontId="4" fillId="0" borderId="7" xfId="20" applyFont="1" applyFill="1" applyBorder="1" applyAlignment="1">
      <alignment horizontal="center" vertical="center"/>
    </xf>
    <xf numFmtId="0" fontId="12" fillId="0" borderId="0" xfId="4" applyFont="1" applyFill="1" applyAlignment="1">
      <alignment horizontal="right"/>
    </xf>
    <xf numFmtId="0" fontId="23" fillId="0" borderId="14" xfId="4" applyFont="1" applyFill="1" applyBorder="1" applyAlignment="1" applyProtection="1">
      <alignment horizontal="center" vertical="center"/>
    </xf>
    <xf numFmtId="0" fontId="23" fillId="0" borderId="15" xfId="4" applyFont="1" applyFill="1" applyBorder="1" applyAlignment="1" applyProtection="1">
      <alignment horizontal="center" vertical="center"/>
    </xf>
    <xf numFmtId="0" fontId="23" fillId="0" borderId="16" xfId="4" applyFont="1" applyFill="1" applyBorder="1" applyAlignment="1" applyProtection="1">
      <alignment horizontal="center" vertical="center"/>
    </xf>
    <xf numFmtId="0" fontId="5" fillId="0" borderId="17" xfId="4" applyFont="1" applyFill="1" applyBorder="1" applyAlignment="1" applyProtection="1">
      <alignment horizontal="center" vertical="center" wrapText="1"/>
    </xf>
    <xf numFmtId="0" fontId="5" fillId="0" borderId="2" xfId="4" applyFont="1" applyFill="1" applyBorder="1" applyAlignment="1" applyProtection="1">
      <alignment horizontal="center" vertical="center" wrapText="1"/>
    </xf>
    <xf numFmtId="0" fontId="5" fillId="0" borderId="2" xfId="4" applyFont="1" applyFill="1" applyBorder="1" applyAlignment="1" applyProtection="1">
      <alignment horizontal="center" vertical="center" wrapText="1"/>
      <protection locked="0"/>
    </xf>
    <xf numFmtId="0" fontId="5" fillId="0" borderId="18" xfId="4" applyFont="1" applyFill="1" applyBorder="1" applyAlignment="1" applyProtection="1">
      <alignment horizontal="center" vertical="center" wrapText="1"/>
      <protection locked="0"/>
    </xf>
    <xf numFmtId="0" fontId="5" fillId="0" borderId="0" xfId="4" applyFont="1" applyFill="1" applyBorder="1" applyProtection="1"/>
    <xf numFmtId="0" fontId="5" fillId="0" borderId="0" xfId="4" applyFont="1" applyAlignment="1" applyProtection="1">
      <alignment horizontal="justify" vertical="top" wrapText="1"/>
    </xf>
    <xf numFmtId="0" fontId="5" fillId="0" borderId="19" xfId="4" applyFont="1" applyFill="1" applyBorder="1" applyAlignment="1" applyProtection="1">
      <alignment horizontal="center" vertical="center" wrapText="1"/>
    </xf>
    <xf numFmtId="0" fontId="5" fillId="0" borderId="20" xfId="4" applyFont="1" applyFill="1" applyBorder="1" applyAlignment="1" applyProtection="1">
      <alignment horizontal="center" vertical="center" wrapText="1"/>
    </xf>
    <xf numFmtId="0" fontId="24" fillId="0" borderId="0" xfId="8" applyFont="1" applyAlignment="1">
      <alignment horizontal="center" wrapText="1"/>
    </xf>
    <xf numFmtId="0" fontId="24" fillId="0" borderId="0" xfId="5" applyFont="1" applyAlignment="1" applyProtection="1">
      <alignment horizontal="left"/>
      <protection hidden="1"/>
    </xf>
    <xf numFmtId="0" fontId="9" fillId="0" borderId="0" xfId="8" applyFont="1" applyAlignment="1">
      <alignment horizontal="center"/>
    </xf>
    <xf numFmtId="0" fontId="0" fillId="0" borderId="0" xfId="8" applyFont="1" applyAlignment="1">
      <alignment horizontal="right"/>
    </xf>
    <xf numFmtId="0" fontId="23" fillId="0" borderId="2" xfId="8" applyFont="1" applyBorder="1" applyAlignment="1">
      <alignment horizontal="center" vertical="center" wrapText="1"/>
    </xf>
    <xf numFmtId="0" fontId="47" fillId="0" borderId="2" xfId="8" applyFont="1" applyBorder="1" applyAlignment="1">
      <alignment horizontal="center" vertical="center" wrapText="1"/>
    </xf>
    <xf numFmtId="0" fontId="28" fillId="0" borderId="0" xfId="0" applyFont="1" applyBorder="1" applyAlignment="1">
      <alignment horizontal="center" vertical="center" wrapText="1"/>
    </xf>
    <xf numFmtId="0" fontId="12" fillId="0" borderId="8" xfId="4" applyFont="1" applyBorder="1" applyAlignment="1" applyProtection="1">
      <alignment horizontal="center"/>
    </xf>
    <xf numFmtId="0" fontId="12" fillId="0" borderId="23" xfId="4" applyFont="1" applyBorder="1" applyAlignment="1" applyProtection="1">
      <alignment horizontal="center"/>
    </xf>
    <xf numFmtId="0" fontId="12" fillId="0" borderId="7" xfId="4" applyFont="1" applyBorder="1" applyAlignment="1" applyProtection="1">
      <alignment horizontal="center"/>
    </xf>
    <xf numFmtId="0" fontId="44" fillId="0" borderId="6" xfId="2" applyFont="1" applyFill="1" applyBorder="1" applyAlignment="1">
      <alignment horizontal="center" vertical="center" wrapText="1"/>
    </xf>
    <xf numFmtId="0" fontId="44" fillId="0" borderId="3" xfId="2" applyFont="1" applyFill="1" applyBorder="1" applyAlignment="1">
      <alignment horizontal="center" vertical="center" wrapText="1"/>
    </xf>
    <xf numFmtId="0" fontId="6" fillId="3" borderId="6" xfId="1" applyFont="1" applyFill="1" applyBorder="1" applyAlignment="1">
      <alignment horizontal="center" vertical="center" wrapText="1"/>
    </xf>
    <xf numFmtId="0" fontId="6" fillId="3" borderId="5" xfId="1" applyFont="1" applyFill="1" applyBorder="1" applyAlignment="1">
      <alignment horizontal="center" vertical="center" wrapText="1"/>
    </xf>
    <xf numFmtId="0" fontId="6" fillId="3" borderId="3" xfId="1" applyFont="1" applyFill="1" applyBorder="1" applyAlignment="1">
      <alignment horizontal="center" vertical="center" wrapText="1"/>
    </xf>
    <xf numFmtId="167" fontId="4" fillId="0" borderId="2" xfId="1" applyNumberFormat="1" applyFont="1" applyFill="1" applyBorder="1" applyAlignment="1">
      <alignment horizontal="center" vertical="center"/>
    </xf>
    <xf numFmtId="0" fontId="50" fillId="0" borderId="0" xfId="1" applyFont="1" applyAlignment="1">
      <alignment horizontal="center" vertical="center" wrapText="1"/>
    </xf>
    <xf numFmtId="0" fontId="6" fillId="0" borderId="2" xfId="2" applyFont="1" applyFill="1" applyBorder="1" applyAlignment="1">
      <alignment horizontal="center" vertical="center" wrapText="1"/>
    </xf>
    <xf numFmtId="0" fontId="4" fillId="0" borderId="2" xfId="1" applyFont="1" applyFill="1" applyBorder="1" applyAlignment="1">
      <alignment horizontal="right"/>
    </xf>
    <xf numFmtId="0" fontId="8" fillId="0" borderId="6" xfId="2" applyFont="1" applyFill="1" applyBorder="1" applyAlignment="1">
      <alignment horizontal="center" vertical="center" wrapText="1"/>
    </xf>
    <xf numFmtId="0" fontId="8" fillId="0" borderId="3" xfId="2" applyFont="1" applyFill="1" applyBorder="1" applyAlignment="1">
      <alignment horizontal="center" vertical="center" wrapText="1"/>
    </xf>
    <xf numFmtId="0" fontId="8" fillId="0" borderId="6" xfId="2" applyFont="1" applyFill="1" applyBorder="1" applyAlignment="1">
      <alignment horizontal="left" vertical="center" wrapText="1"/>
    </xf>
    <xf numFmtId="0" fontId="8" fillId="0" borderId="3" xfId="2" applyFont="1" applyFill="1" applyBorder="1" applyAlignment="1">
      <alignment horizontal="left" vertical="center" wrapText="1"/>
    </xf>
    <xf numFmtId="0" fontId="4" fillId="0" borderId="0" xfId="1" applyFont="1" applyAlignment="1">
      <alignment horizontal="center" vertical="center" wrapText="1"/>
    </xf>
    <xf numFmtId="0" fontId="4" fillId="0" borderId="2" xfId="1" applyFont="1" applyFill="1" applyBorder="1" applyAlignment="1">
      <alignment horizontal="left" vertical="center"/>
    </xf>
    <xf numFmtId="0" fontId="6" fillId="0" borderId="6" xfId="2" applyFont="1" applyBorder="1" applyAlignment="1">
      <alignment horizontal="center" vertical="center" wrapText="1"/>
    </xf>
    <xf numFmtId="0" fontId="6" fillId="0" borderId="5" xfId="2" applyFont="1" applyBorder="1" applyAlignment="1">
      <alignment horizontal="center" vertical="center" wrapText="1"/>
    </xf>
    <xf numFmtId="0" fontId="6" fillId="0" borderId="3" xfId="2" applyFont="1" applyBorder="1" applyAlignment="1">
      <alignment horizontal="center" vertical="center" wrapText="1"/>
    </xf>
    <xf numFmtId="0" fontId="5" fillId="0" borderId="0" xfId="1" applyFont="1" applyAlignment="1">
      <alignment horizontal="center" vertical="center" wrapText="1"/>
    </xf>
    <xf numFmtId="0" fontId="4" fillId="2" borderId="2" xfId="1" applyFont="1" applyFill="1" applyBorder="1" applyAlignment="1">
      <alignment horizontal="left"/>
    </xf>
    <xf numFmtId="0" fontId="4" fillId="0" borderId="3" xfId="1" applyFont="1" applyFill="1" applyBorder="1" applyAlignment="1">
      <alignment horizontal="left" vertical="center"/>
    </xf>
    <xf numFmtId="0" fontId="9" fillId="0" borderId="0" xfId="1" applyFont="1" applyAlignment="1">
      <alignment horizontal="center" vertical="center" wrapText="1"/>
    </xf>
    <xf numFmtId="0" fontId="5" fillId="0" borderId="2" xfId="2" applyFont="1" applyFill="1" applyBorder="1" applyAlignment="1">
      <alignment horizontal="center" vertical="center" wrapText="1"/>
    </xf>
    <xf numFmtId="0" fontId="6" fillId="0" borderId="6" xfId="2" applyFont="1" applyFill="1" applyBorder="1" applyAlignment="1">
      <alignment horizontal="left" vertical="center" wrapText="1"/>
    </xf>
    <xf numFmtId="0" fontId="6" fillId="0" borderId="3" xfId="2" applyFont="1" applyFill="1" applyBorder="1" applyAlignment="1">
      <alignment horizontal="left" vertical="center" wrapText="1"/>
    </xf>
    <xf numFmtId="0" fontId="5" fillId="0" borderId="6" xfId="2" applyFont="1" applyFill="1" applyBorder="1" applyAlignment="1">
      <alignment horizontal="center" vertical="center" wrapText="1"/>
    </xf>
    <xf numFmtId="0" fontId="5" fillId="0" borderId="3" xfId="2" applyFont="1" applyFill="1" applyBorder="1" applyAlignment="1">
      <alignment horizontal="center" vertical="center" wrapText="1"/>
    </xf>
    <xf numFmtId="0" fontId="6" fillId="0" borderId="6"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4" fillId="0" borderId="2"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4" fillId="0" borderId="0" xfId="1" applyFont="1" applyFill="1" applyBorder="1" applyAlignment="1" applyProtection="1">
      <alignment horizontal="center" vertical="center" wrapText="1"/>
    </xf>
    <xf numFmtId="0" fontId="4" fillId="0" borderId="1" xfId="1" applyFont="1" applyFill="1" applyBorder="1" applyAlignment="1" applyProtection="1">
      <alignment horizontal="center" vertical="center" wrapText="1"/>
    </xf>
    <xf numFmtId="0" fontId="5" fillId="0" borderId="8"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5" fillId="0" borderId="7"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7" fillId="0" borderId="6" xfId="12" applyFont="1" applyFill="1" applyBorder="1" applyAlignment="1">
      <alignment horizontal="center" vertical="center" wrapText="1"/>
    </xf>
    <xf numFmtId="0" fontId="7" fillId="0" borderId="3" xfId="12" applyFont="1" applyFill="1" applyBorder="1" applyAlignment="1">
      <alignment horizontal="center" vertical="center" wrapText="1"/>
    </xf>
    <xf numFmtId="0" fontId="6" fillId="0" borderId="6" xfId="12" applyFont="1" applyFill="1" applyBorder="1" applyAlignment="1">
      <alignment horizontal="center" vertical="center" wrapText="1"/>
    </xf>
    <xf numFmtId="0" fontId="6" fillId="0" borderId="5" xfId="12" applyFont="1" applyFill="1" applyBorder="1" applyAlignment="1">
      <alignment horizontal="center" vertical="center" wrapText="1"/>
    </xf>
    <xf numFmtId="0" fontId="6" fillId="0" borderId="3" xfId="12" applyFont="1" applyFill="1" applyBorder="1" applyAlignment="1">
      <alignment horizontal="center" vertical="center" wrapText="1"/>
    </xf>
    <xf numFmtId="167" fontId="4" fillId="0" borderId="6" xfId="1" applyNumberFormat="1" applyFont="1" applyFill="1" applyBorder="1" applyAlignment="1">
      <alignment horizontal="center" vertical="center"/>
    </xf>
    <xf numFmtId="167" fontId="4" fillId="0" borderId="5" xfId="1" applyNumberFormat="1" applyFont="1" applyFill="1" applyBorder="1" applyAlignment="1">
      <alignment horizontal="center" vertical="center"/>
    </xf>
    <xf numFmtId="167" fontId="4" fillId="0" borderId="3" xfId="1" applyNumberFormat="1" applyFont="1" applyFill="1" applyBorder="1" applyAlignment="1">
      <alignment horizontal="center" vertical="center"/>
    </xf>
    <xf numFmtId="0" fontId="6" fillId="0" borderId="6" xfId="12" applyFont="1" applyFill="1" applyBorder="1" applyAlignment="1">
      <alignment horizontal="left" vertical="center" wrapText="1"/>
    </xf>
    <xf numFmtId="0" fontId="6" fillId="0" borderId="5" xfId="12" applyFont="1" applyFill="1" applyBorder="1" applyAlignment="1">
      <alignment horizontal="left" vertical="center" wrapText="1"/>
    </xf>
    <xf numFmtId="0" fontId="6" fillId="0" borderId="3" xfId="12" applyFont="1" applyFill="1" applyBorder="1" applyAlignment="1">
      <alignment horizontal="left" vertical="center" wrapText="1"/>
    </xf>
    <xf numFmtId="0" fontId="7" fillId="0" borderId="5" xfId="12" applyFont="1" applyFill="1" applyBorder="1" applyAlignment="1">
      <alignment horizontal="center" vertical="center" wrapText="1"/>
    </xf>
    <xf numFmtId="0" fontId="5" fillId="0" borderId="6" xfId="12" applyFont="1" applyFill="1" applyBorder="1" applyAlignment="1">
      <alignment horizontal="center" vertical="center" wrapText="1"/>
    </xf>
    <xf numFmtId="0" fontId="5" fillId="0" borderId="3" xfId="12" applyFont="1" applyFill="1" applyBorder="1" applyAlignment="1">
      <alignment horizontal="center" vertical="center" wrapText="1"/>
    </xf>
    <xf numFmtId="0" fontId="4" fillId="0" borderId="2" xfId="1" applyFont="1" applyFill="1" applyBorder="1" applyAlignment="1">
      <alignment horizontal="left"/>
    </xf>
    <xf numFmtId="0" fontId="4" fillId="0" borderId="6" xfId="1" applyFont="1" applyFill="1" applyBorder="1" applyAlignment="1">
      <alignment horizontal="center" vertical="center"/>
    </xf>
    <xf numFmtId="0" fontId="4" fillId="0" borderId="5" xfId="1" applyFont="1" applyFill="1" applyBorder="1" applyAlignment="1">
      <alignment horizontal="center" vertical="center"/>
    </xf>
    <xf numFmtId="0" fontId="4" fillId="0" borderId="3" xfId="1" applyFont="1" applyFill="1" applyBorder="1" applyAlignment="1">
      <alignment horizontal="center" vertical="center"/>
    </xf>
    <xf numFmtId="0" fontId="4" fillId="0" borderId="6" xfId="1" applyFont="1" applyFill="1" applyBorder="1" applyAlignment="1">
      <alignment horizontal="center" vertical="center" wrapText="1"/>
    </xf>
    <xf numFmtId="0" fontId="4" fillId="0" borderId="5" xfId="1" applyFont="1" applyFill="1" applyBorder="1" applyAlignment="1">
      <alignment horizontal="center" vertical="center" wrapText="1"/>
    </xf>
    <xf numFmtId="0" fontId="4" fillId="0" borderId="3" xfId="1" applyFont="1" applyFill="1" applyBorder="1" applyAlignment="1">
      <alignment horizontal="center" vertical="center" wrapText="1"/>
    </xf>
  </cellXfs>
  <cellStyles count="26">
    <cellStyle name="Iau?iue" xfId="4" xr:uid="{00000000-0005-0000-0000-000000000000}"/>
    <cellStyle name="Iau?iue 15 2" xfId="7" xr:uid="{00000000-0005-0000-0000-000001000000}"/>
    <cellStyle name="Iau?iue 2" xfId="8" xr:uid="{00000000-0005-0000-0000-000002000000}"/>
    <cellStyle name="Iau?iue 3" xfId="9" xr:uid="{00000000-0005-0000-0000-000003000000}"/>
    <cellStyle name="Iau?iue_dodatok" xfId="1" xr:uid="{00000000-0005-0000-0000-000004000000}"/>
    <cellStyle name="Iau?iue_dodatok 2" xfId="3" xr:uid="{00000000-0005-0000-0000-000005000000}"/>
    <cellStyle name="Відсотковий 2" xfId="10" xr:uid="{00000000-0005-0000-0000-000006000000}"/>
    <cellStyle name="Звичайний 2" xfId="11" xr:uid="{00000000-0005-0000-0000-000007000000}"/>
    <cellStyle name="Обычный" xfId="0" builtinId="0"/>
    <cellStyle name="Обычный 10" xfId="12" xr:uid="{00000000-0005-0000-0000-000009000000}"/>
    <cellStyle name="Обычный 2" xfId="2" xr:uid="{00000000-0005-0000-0000-00000A000000}"/>
    <cellStyle name="Обычный 2 2" xfId="13" xr:uid="{00000000-0005-0000-0000-00000B000000}"/>
    <cellStyle name="Обычный 2 3" xfId="14" xr:uid="{00000000-0005-0000-0000-00000C000000}"/>
    <cellStyle name="Обычный 3" xfId="15" xr:uid="{00000000-0005-0000-0000-00000D000000}"/>
    <cellStyle name="Обычный 3 2" xfId="16" xr:uid="{00000000-0005-0000-0000-00000E000000}"/>
    <cellStyle name="Обычный 4" xfId="17" xr:uid="{00000000-0005-0000-0000-00000F000000}"/>
    <cellStyle name="Обычный 5" xfId="18" xr:uid="{00000000-0005-0000-0000-000010000000}"/>
    <cellStyle name="Обычный 6" xfId="19" xr:uid="{00000000-0005-0000-0000-000011000000}"/>
    <cellStyle name="Обычный 7" xfId="20" xr:uid="{00000000-0005-0000-0000-000012000000}"/>
    <cellStyle name="Обычный 8" xfId="21" xr:uid="{00000000-0005-0000-0000-000013000000}"/>
    <cellStyle name="Обычный_dodatok" xfId="6" xr:uid="{00000000-0005-0000-0000-000014000000}"/>
    <cellStyle name="Обычный_nkre1" xfId="5" xr:uid="{00000000-0005-0000-0000-000015000000}"/>
    <cellStyle name="Обычный_новий шаблон ф.132" xfId="25" xr:uid="{C1A58C27-FCC3-499F-B5E3-8DA90F2D7A18}"/>
    <cellStyle name="Процентный" xfId="24" builtinId="5"/>
    <cellStyle name="Стиль 1" xfId="22" xr:uid="{00000000-0005-0000-0000-000017000000}"/>
    <cellStyle name="Финансовый 2" xfId="23" xr:uid="{00000000-0005-0000-0000-000019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G20"/>
  <sheetViews>
    <sheetView workbookViewId="0">
      <selection activeCell="I8" sqref="I8"/>
    </sheetView>
  </sheetViews>
  <sheetFormatPr defaultRowHeight="15"/>
  <cols>
    <col min="1" max="1" width="33.5703125" style="81" customWidth="1"/>
    <col min="2" max="2" width="3.5703125" style="81" customWidth="1"/>
    <col min="3" max="3" width="19.42578125" style="81" customWidth="1"/>
    <col min="4" max="4" width="4.140625" style="81" customWidth="1"/>
    <col min="5" max="5" width="16.5703125" style="81" customWidth="1"/>
    <col min="6" max="6" width="5.140625" style="81" customWidth="1"/>
    <col min="7" max="7" width="16.140625" style="81" customWidth="1"/>
    <col min="8" max="16384" width="9.140625" style="81"/>
  </cols>
  <sheetData>
    <row r="1" spans="1:7" ht="102.75" customHeight="1">
      <c r="A1" s="92"/>
      <c r="B1" s="92"/>
      <c r="C1" s="93"/>
      <c r="D1" s="93"/>
      <c r="E1" s="392" t="s">
        <v>278</v>
      </c>
      <c r="F1" s="392"/>
      <c r="G1" s="392"/>
    </row>
    <row r="2" spans="1:7" ht="102.75" customHeight="1">
      <c r="A2" s="92"/>
      <c r="B2" s="92"/>
      <c r="C2" s="93"/>
      <c r="D2" s="93"/>
      <c r="E2" s="94"/>
      <c r="F2" s="94"/>
      <c r="G2" s="94"/>
    </row>
    <row r="3" spans="1:7" ht="52.5" customHeight="1">
      <c r="A3" s="92"/>
      <c r="B3" s="92"/>
      <c r="C3" s="93"/>
      <c r="D3" s="93"/>
      <c r="E3" s="393" t="s">
        <v>279</v>
      </c>
      <c r="F3" s="393"/>
      <c r="G3" s="393"/>
    </row>
    <row r="4" spans="1:7" ht="18.75" customHeight="1">
      <c r="A4" s="92"/>
      <c r="B4" s="92"/>
      <c r="C4" s="93"/>
      <c r="D4" s="93"/>
      <c r="E4" s="95"/>
      <c r="F4" s="95"/>
      <c r="G4" s="95" t="s">
        <v>280</v>
      </c>
    </row>
    <row r="5" spans="1:7" ht="22.5" customHeight="1">
      <c r="A5" s="92"/>
      <c r="B5" s="92"/>
      <c r="C5" s="93"/>
      <c r="D5" s="93"/>
      <c r="E5" s="394" t="s">
        <v>281</v>
      </c>
      <c r="F5" s="394"/>
      <c r="G5" s="394"/>
    </row>
    <row r="6" spans="1:7" ht="17.25" customHeight="1">
      <c r="A6" s="92"/>
      <c r="B6" s="92"/>
      <c r="C6" s="93"/>
      <c r="D6" s="93"/>
      <c r="E6" s="388" t="s">
        <v>187</v>
      </c>
      <c r="F6" s="388"/>
      <c r="G6" s="388"/>
    </row>
    <row r="7" spans="1:7" ht="17.25" customHeight="1">
      <c r="A7" s="92"/>
      <c r="B7" s="92"/>
      <c r="C7" s="93"/>
      <c r="D7" s="93"/>
      <c r="E7" s="96"/>
      <c r="F7" s="96"/>
      <c r="G7" s="96"/>
    </row>
    <row r="8" spans="1:7" ht="17.25" customHeight="1">
      <c r="A8" s="92"/>
      <c r="B8" s="92"/>
      <c r="C8" s="93"/>
      <c r="D8" s="93"/>
      <c r="E8" s="96"/>
      <c r="F8" s="96"/>
      <c r="G8" s="96"/>
    </row>
    <row r="9" spans="1:7" ht="30.75" customHeight="1">
      <c r="A9" s="395" t="s">
        <v>282</v>
      </c>
      <c r="B9" s="395"/>
      <c r="C9" s="395"/>
      <c r="D9" s="395"/>
      <c r="E9" s="395"/>
      <c r="F9" s="395"/>
      <c r="G9" s="92"/>
    </row>
    <row r="10" spans="1:7" ht="36" customHeight="1">
      <c r="A10" s="97" t="s">
        <v>283</v>
      </c>
      <c r="B10" s="389" t="s">
        <v>284</v>
      </c>
      <c r="C10" s="390"/>
      <c r="D10" s="390"/>
      <c r="E10" s="390"/>
      <c r="F10" s="391"/>
      <c r="G10" s="92"/>
    </row>
    <row r="11" spans="1:7" ht="24" customHeight="1">
      <c r="A11" s="98" t="s">
        <v>285</v>
      </c>
      <c r="B11" s="99" t="s">
        <v>286</v>
      </c>
      <c r="C11" s="100">
        <v>2021</v>
      </c>
      <c r="D11" s="101" t="s">
        <v>287</v>
      </c>
      <c r="E11" s="102">
        <v>2025</v>
      </c>
      <c r="F11" s="103"/>
      <c r="G11" s="92"/>
    </row>
    <row r="14" spans="1:7" ht="54.75" customHeight="1">
      <c r="A14" s="92"/>
      <c r="B14" s="92"/>
      <c r="C14" s="93"/>
      <c r="D14" s="93"/>
      <c r="E14" s="386" t="s">
        <v>288</v>
      </c>
      <c r="F14" s="386"/>
      <c r="G14" s="386"/>
    </row>
    <row r="15" spans="1:7" ht="22.5" customHeight="1">
      <c r="A15" s="92"/>
      <c r="B15" s="92"/>
      <c r="C15" s="93"/>
      <c r="D15" s="93"/>
      <c r="E15" s="387"/>
      <c r="F15" s="387"/>
      <c r="G15" s="387"/>
    </row>
    <row r="16" spans="1:7" ht="17.25" customHeight="1">
      <c r="A16" s="92"/>
      <c r="B16" s="92"/>
      <c r="C16" s="93"/>
      <c r="D16" s="93"/>
      <c r="E16" s="388"/>
      <c r="F16" s="388"/>
      <c r="G16" s="388"/>
    </row>
    <row r="17" spans="1:7" ht="54.75" customHeight="1">
      <c r="A17" s="92"/>
      <c r="B17" s="92"/>
      <c r="C17" s="93"/>
      <c r="D17" s="93"/>
      <c r="E17" s="386" t="s">
        <v>289</v>
      </c>
      <c r="F17" s="386"/>
      <c r="G17" s="386"/>
    </row>
    <row r="18" spans="1:7" ht="22.5" customHeight="1">
      <c r="A18" s="92"/>
      <c r="B18" s="92"/>
      <c r="C18" s="93"/>
      <c r="D18" s="93"/>
      <c r="E18" s="387"/>
      <c r="F18" s="387"/>
      <c r="G18" s="387"/>
    </row>
    <row r="19" spans="1:7" ht="17.25" customHeight="1">
      <c r="A19" s="92"/>
      <c r="B19" s="92"/>
      <c r="C19" s="93"/>
      <c r="D19" s="93"/>
      <c r="E19" s="388"/>
      <c r="F19" s="388"/>
      <c r="G19" s="388"/>
    </row>
    <row r="20" spans="1:7" ht="54.75" customHeight="1">
      <c r="A20" s="92"/>
      <c r="B20" s="92"/>
      <c r="C20" s="93"/>
      <c r="D20" s="93"/>
      <c r="E20" s="386" t="s">
        <v>290</v>
      </c>
      <c r="F20" s="386"/>
      <c r="G20" s="386"/>
    </row>
  </sheetData>
  <mergeCells count="13">
    <mergeCell ref="B10:F10"/>
    <mergeCell ref="E1:G1"/>
    <mergeCell ref="E3:G3"/>
    <mergeCell ref="E5:G5"/>
    <mergeCell ref="E6:G6"/>
    <mergeCell ref="A9:F9"/>
    <mergeCell ref="E20:G20"/>
    <mergeCell ref="E14:G14"/>
    <mergeCell ref="E15:G15"/>
    <mergeCell ref="E16:G16"/>
    <mergeCell ref="E17:G17"/>
    <mergeCell ref="E18:G18"/>
    <mergeCell ref="E19:G19"/>
  </mergeCells>
  <pageMargins left="1.0629921259842521" right="0.39370078740157483" top="0.70866141732283472" bottom="0.98425196850393704" header="0.51181102362204722" footer="0.51181102362204722"/>
  <pageSetup paperSize="9" scale="94" pageOrder="overThenDown"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34"/>
  <sheetViews>
    <sheetView zoomScale="70" zoomScaleNormal="70" workbookViewId="0">
      <pane xSplit="2" ySplit="4" topLeftCell="C8" activePane="bottomRight" state="frozen"/>
      <selection pane="topRight" activeCell="C1" sqref="C1"/>
      <selection pane="bottomLeft" activeCell="A5" sqref="A5"/>
      <selection pane="bottomRight" activeCell="H42" sqref="H42"/>
    </sheetView>
  </sheetViews>
  <sheetFormatPr defaultRowHeight="15"/>
  <cols>
    <col min="1" max="1" width="3.85546875" style="160" customWidth="1"/>
    <col min="2" max="2" width="25.140625" style="160" customWidth="1"/>
    <col min="3" max="3" width="11.42578125" style="158" customWidth="1"/>
    <col min="4" max="4" width="11.5703125" style="158" customWidth="1"/>
    <col min="5" max="5" width="10.140625" style="165" customWidth="1"/>
    <col min="6" max="6" width="11.5703125" style="165" customWidth="1"/>
    <col min="7" max="7" width="7.42578125" style="165" customWidth="1"/>
    <col min="8" max="8" width="7.5703125" style="165" customWidth="1"/>
    <col min="9" max="9" width="8.7109375" style="165" customWidth="1"/>
    <col min="10" max="11" width="6.7109375" style="165" customWidth="1"/>
    <col min="12" max="12" width="16.42578125" style="159" customWidth="1"/>
    <col min="13" max="13" width="14.140625" style="159" customWidth="1"/>
    <col min="14" max="16384" width="9.140625" style="160"/>
  </cols>
  <sheetData>
    <row r="1" spans="1:13" ht="56.25" customHeight="1">
      <c r="A1" s="397" t="s">
        <v>225</v>
      </c>
      <c r="B1" s="397"/>
      <c r="C1" s="397"/>
      <c r="D1" s="397"/>
      <c r="E1" s="397"/>
      <c r="F1" s="397"/>
      <c r="G1" s="397"/>
      <c r="H1" s="397"/>
      <c r="I1" s="397"/>
      <c r="J1" s="397"/>
      <c r="K1" s="397"/>
      <c r="L1" s="397"/>
    </row>
    <row r="2" spans="1:13" ht="45" customHeight="1">
      <c r="A2" s="398" t="s">
        <v>226</v>
      </c>
      <c r="B2" s="398" t="s">
        <v>227</v>
      </c>
      <c r="C2" s="398" t="s">
        <v>228</v>
      </c>
      <c r="D2" s="398" t="s">
        <v>474</v>
      </c>
      <c r="E2" s="396" t="s">
        <v>229</v>
      </c>
      <c r="F2" s="396"/>
      <c r="G2" s="401" t="s">
        <v>230</v>
      </c>
      <c r="H2" s="402"/>
      <c r="I2" s="402"/>
      <c r="J2" s="402"/>
      <c r="K2" s="403"/>
      <c r="L2" s="399" t="s">
        <v>231</v>
      </c>
      <c r="M2" s="396" t="s">
        <v>232</v>
      </c>
    </row>
    <row r="3" spans="1:13" ht="51" customHeight="1">
      <c r="A3" s="398"/>
      <c r="B3" s="398"/>
      <c r="C3" s="398"/>
      <c r="D3" s="398"/>
      <c r="E3" s="151" t="s">
        <v>233</v>
      </c>
      <c r="F3" s="151" t="s">
        <v>234</v>
      </c>
      <c r="G3" s="151">
        <v>2015</v>
      </c>
      <c r="H3" s="151">
        <v>2016</v>
      </c>
      <c r="I3" s="151">
        <v>2017</v>
      </c>
      <c r="J3" s="151">
        <v>2018</v>
      </c>
      <c r="K3" s="230">
        <v>2019</v>
      </c>
      <c r="L3" s="400"/>
      <c r="M3" s="396"/>
    </row>
    <row r="4" spans="1:13">
      <c r="A4" s="152">
        <v>1</v>
      </c>
      <c r="B4" s="152">
        <v>2</v>
      </c>
      <c r="C4" s="152">
        <v>3</v>
      </c>
      <c r="D4" s="152">
        <v>4</v>
      </c>
      <c r="E4" s="151">
        <v>5</v>
      </c>
      <c r="F4" s="151">
        <v>6</v>
      </c>
      <c r="G4" s="230">
        <v>7</v>
      </c>
      <c r="H4" s="230">
        <v>8</v>
      </c>
      <c r="I4" s="230">
        <v>9</v>
      </c>
      <c r="J4" s="230">
        <v>10</v>
      </c>
      <c r="K4" s="230">
        <v>11</v>
      </c>
      <c r="L4" s="230">
        <v>12</v>
      </c>
      <c r="M4" s="230">
        <v>13</v>
      </c>
    </row>
    <row r="5" spans="1:13" ht="65.25" customHeight="1">
      <c r="A5" s="89">
        <v>1</v>
      </c>
      <c r="B5" s="153" t="s">
        <v>235</v>
      </c>
      <c r="C5" s="89" t="s">
        <v>236</v>
      </c>
      <c r="D5" s="154" t="s">
        <v>475</v>
      </c>
      <c r="E5" s="90">
        <v>0.122</v>
      </c>
      <c r="F5" s="90">
        <v>1.2E-2</v>
      </c>
      <c r="G5" s="90">
        <v>7.0000000000000001E-3</v>
      </c>
      <c r="H5" s="90">
        <v>9.5000000000000001E-2</v>
      </c>
      <c r="I5" s="90">
        <v>0.21669999999999998</v>
      </c>
      <c r="J5" s="90">
        <v>1.1359000000000001</v>
      </c>
      <c r="K5" s="90">
        <v>5.8000000000000003E-2</v>
      </c>
      <c r="L5" s="155" t="s">
        <v>443</v>
      </c>
      <c r="M5" s="161"/>
    </row>
    <row r="6" spans="1:13" ht="15.75" customHeight="1">
      <c r="A6" s="89">
        <v>2</v>
      </c>
      <c r="B6" s="153" t="s">
        <v>237</v>
      </c>
      <c r="C6" s="89" t="s">
        <v>238</v>
      </c>
      <c r="D6" s="156" t="s">
        <v>476</v>
      </c>
      <c r="E6" s="240">
        <v>7.07</v>
      </c>
      <c r="F6" s="240">
        <v>0.22</v>
      </c>
      <c r="G6" s="91">
        <v>0</v>
      </c>
      <c r="H6" s="90">
        <v>1.8260000000000002E-2</v>
      </c>
      <c r="I6" s="91">
        <v>0</v>
      </c>
      <c r="J6" s="90">
        <v>0.15</v>
      </c>
      <c r="K6" s="91">
        <v>0</v>
      </c>
      <c r="L6" s="90"/>
      <c r="M6" s="161"/>
    </row>
    <row r="7" spans="1:13" ht="15" customHeight="1">
      <c r="A7" s="89">
        <v>3</v>
      </c>
      <c r="B7" s="153" t="s">
        <v>239</v>
      </c>
      <c r="C7" s="89" t="s">
        <v>240</v>
      </c>
      <c r="D7" s="156" t="s">
        <v>477</v>
      </c>
      <c r="E7" s="240">
        <v>2.6</v>
      </c>
      <c r="F7" s="240">
        <v>0.15</v>
      </c>
      <c r="G7" s="91">
        <v>0</v>
      </c>
      <c r="H7" s="90">
        <v>5.0999999999999997E-2</v>
      </c>
      <c r="I7" s="91">
        <v>0</v>
      </c>
      <c r="J7" s="90">
        <v>1.198</v>
      </c>
      <c r="K7" s="91">
        <v>0</v>
      </c>
      <c r="L7" s="90"/>
      <c r="M7" s="161"/>
    </row>
    <row r="8" spans="1:13" ht="28.5">
      <c r="A8" s="89">
        <v>4</v>
      </c>
      <c r="B8" s="153" t="s">
        <v>241</v>
      </c>
      <c r="C8" s="89" t="s">
        <v>242</v>
      </c>
      <c r="D8" s="157" t="s">
        <v>478</v>
      </c>
      <c r="E8" s="162">
        <v>0</v>
      </c>
      <c r="F8" s="162">
        <v>0</v>
      </c>
      <c r="G8" s="163">
        <v>0</v>
      </c>
      <c r="H8" s="163">
        <v>0</v>
      </c>
      <c r="I8" s="162">
        <v>0</v>
      </c>
      <c r="J8" s="162">
        <v>2.0500000000000001E-2</v>
      </c>
      <c r="K8" s="91">
        <v>0</v>
      </c>
      <c r="L8" s="161"/>
      <c r="M8" s="161"/>
    </row>
    <row r="9" spans="1:13">
      <c r="A9" s="89">
        <v>5</v>
      </c>
      <c r="B9" s="153" t="s">
        <v>243</v>
      </c>
      <c r="C9" s="157">
        <v>32</v>
      </c>
      <c r="D9" s="157" t="s">
        <v>479</v>
      </c>
      <c r="E9" s="162">
        <v>0</v>
      </c>
      <c r="F9" s="162">
        <v>0</v>
      </c>
      <c r="G9" s="163">
        <v>0</v>
      </c>
      <c r="H9" s="163">
        <v>0</v>
      </c>
      <c r="I9" s="162">
        <v>0</v>
      </c>
      <c r="J9" s="162">
        <v>0</v>
      </c>
      <c r="K9" s="91">
        <v>0</v>
      </c>
      <c r="L9" s="161"/>
      <c r="M9" s="161"/>
    </row>
    <row r="10" spans="1:13">
      <c r="A10" s="89">
        <v>6</v>
      </c>
      <c r="B10" s="153" t="s">
        <v>244</v>
      </c>
      <c r="C10" s="89" t="s">
        <v>240</v>
      </c>
      <c r="D10" s="157" t="s">
        <v>480</v>
      </c>
      <c r="E10" s="162">
        <v>0.32700000000000001</v>
      </c>
      <c r="F10" s="162">
        <v>8.0000000000000002E-3</v>
      </c>
      <c r="G10" s="163">
        <v>9.0275000000000008E-2</v>
      </c>
      <c r="H10" s="163">
        <v>0.41878500000000002</v>
      </c>
      <c r="I10" s="162">
        <v>0.30210000000000004</v>
      </c>
      <c r="J10" s="162">
        <v>1.2890999999999999</v>
      </c>
      <c r="K10" s="162">
        <v>3.3000000000000002E-2</v>
      </c>
      <c r="L10" s="161"/>
      <c r="M10" s="161"/>
    </row>
    <row r="11" spans="1:13" ht="28.5">
      <c r="A11" s="89">
        <v>7</v>
      </c>
      <c r="B11" s="153" t="s">
        <v>245</v>
      </c>
      <c r="C11" s="89" t="s">
        <v>246</v>
      </c>
      <c r="D11" s="157" t="s">
        <v>481</v>
      </c>
      <c r="E11" s="162">
        <v>0</v>
      </c>
      <c r="F11" s="162">
        <v>0</v>
      </c>
      <c r="G11" s="163">
        <v>0</v>
      </c>
      <c r="H11" s="163">
        <v>0</v>
      </c>
      <c r="I11" s="162">
        <v>0</v>
      </c>
      <c r="J11" s="162">
        <v>0</v>
      </c>
      <c r="K11" s="91">
        <v>0</v>
      </c>
      <c r="L11" s="161"/>
      <c r="M11" s="161"/>
    </row>
    <row r="12" spans="1:13" ht="28.5">
      <c r="A12" s="89">
        <v>8</v>
      </c>
      <c r="B12" s="153" t="s">
        <v>247</v>
      </c>
      <c r="C12" s="89" t="s">
        <v>236</v>
      </c>
      <c r="D12" s="157" t="s">
        <v>482</v>
      </c>
      <c r="E12" s="162">
        <v>0.64700000000000002</v>
      </c>
      <c r="F12" s="162">
        <v>0.183</v>
      </c>
      <c r="G12" s="163">
        <v>0.1275</v>
      </c>
      <c r="H12" s="163">
        <v>0.11059999999999999</v>
      </c>
      <c r="I12" s="163">
        <v>0.63500000000000001</v>
      </c>
      <c r="J12" s="163">
        <v>0.8637999999999999</v>
      </c>
      <c r="K12" s="163">
        <v>0.151</v>
      </c>
      <c r="L12" s="161"/>
      <c r="M12" s="161"/>
    </row>
    <row r="13" spans="1:13">
      <c r="A13" s="89">
        <v>9</v>
      </c>
      <c r="B13" s="153" t="s">
        <v>248</v>
      </c>
      <c r="C13" s="89" t="s">
        <v>249</v>
      </c>
      <c r="D13" s="157" t="s">
        <v>483</v>
      </c>
      <c r="E13" s="162">
        <v>1.544</v>
      </c>
      <c r="F13" s="162">
        <v>0</v>
      </c>
      <c r="G13" s="163">
        <v>0</v>
      </c>
      <c r="H13" s="163">
        <v>0</v>
      </c>
      <c r="I13" s="162">
        <v>0</v>
      </c>
      <c r="J13" s="162">
        <v>0</v>
      </c>
      <c r="K13" s="91">
        <v>0</v>
      </c>
      <c r="L13" s="161"/>
      <c r="M13" s="161"/>
    </row>
    <row r="14" spans="1:13">
      <c r="A14" s="89">
        <v>10</v>
      </c>
      <c r="B14" s="153" t="s">
        <v>250</v>
      </c>
      <c r="C14" s="89" t="s">
        <v>251</v>
      </c>
      <c r="D14" s="157" t="s">
        <v>484</v>
      </c>
      <c r="E14" s="162">
        <v>0</v>
      </c>
      <c r="F14" s="162">
        <v>0</v>
      </c>
      <c r="G14" s="163">
        <v>2E-3</v>
      </c>
      <c r="H14" s="163">
        <v>0</v>
      </c>
      <c r="I14" s="162">
        <v>0</v>
      </c>
      <c r="J14" s="162">
        <v>0</v>
      </c>
      <c r="K14" s="91">
        <v>0</v>
      </c>
      <c r="L14" s="161"/>
      <c r="M14" s="161"/>
    </row>
    <row r="15" spans="1:13" ht="18.75" customHeight="1">
      <c r="A15" s="89">
        <v>11</v>
      </c>
      <c r="B15" s="153" t="s">
        <v>252</v>
      </c>
      <c r="C15" s="89" t="s">
        <v>249</v>
      </c>
      <c r="D15" s="157" t="s">
        <v>485</v>
      </c>
      <c r="E15" s="162">
        <v>0</v>
      </c>
      <c r="F15" s="162">
        <v>0</v>
      </c>
      <c r="G15" s="163">
        <v>0</v>
      </c>
      <c r="H15" s="163">
        <v>0</v>
      </c>
      <c r="I15" s="163">
        <v>0</v>
      </c>
      <c r="J15" s="162">
        <v>0</v>
      </c>
      <c r="K15" s="91">
        <v>0</v>
      </c>
      <c r="L15" s="155"/>
      <c r="M15" s="161"/>
    </row>
    <row r="16" spans="1:13" ht="45">
      <c r="A16" s="89">
        <v>12</v>
      </c>
      <c r="B16" s="153" t="s">
        <v>253</v>
      </c>
      <c r="C16" s="89" t="s">
        <v>251</v>
      </c>
      <c r="D16" s="157" t="s">
        <v>486</v>
      </c>
      <c r="E16" s="162">
        <v>0</v>
      </c>
      <c r="F16" s="162">
        <v>0</v>
      </c>
      <c r="G16" s="163">
        <v>0</v>
      </c>
      <c r="H16" s="163">
        <v>1.5</v>
      </c>
      <c r="I16" s="162">
        <v>0</v>
      </c>
      <c r="J16" s="162">
        <v>0</v>
      </c>
      <c r="K16" s="91">
        <v>0</v>
      </c>
      <c r="L16" s="161"/>
      <c r="M16" s="155" t="s">
        <v>444</v>
      </c>
    </row>
    <row r="17" spans="1:13" ht="28.5">
      <c r="A17" s="89">
        <v>13</v>
      </c>
      <c r="B17" s="153" t="s">
        <v>254</v>
      </c>
      <c r="C17" s="89" t="s">
        <v>255</v>
      </c>
      <c r="D17" s="157" t="s">
        <v>487</v>
      </c>
      <c r="E17" s="162">
        <v>6.8000000000000005E-2</v>
      </c>
      <c r="F17" s="162">
        <v>2E-3</v>
      </c>
      <c r="G17" s="163">
        <v>2.5999999999999999E-2</v>
      </c>
      <c r="H17" s="163">
        <v>0.03</v>
      </c>
      <c r="I17" s="162">
        <v>2.5999999999999999E-2</v>
      </c>
      <c r="J17" s="162">
        <v>0</v>
      </c>
      <c r="K17" s="162">
        <v>5.1999999999999998E-2</v>
      </c>
      <c r="L17" s="161"/>
      <c r="M17" s="161"/>
    </row>
    <row r="18" spans="1:13" ht="28.5">
      <c r="A18" s="89">
        <v>14</v>
      </c>
      <c r="B18" s="153" t="s">
        <v>256</v>
      </c>
      <c r="C18" s="89" t="s">
        <v>251</v>
      </c>
      <c r="D18" s="157" t="s">
        <v>488</v>
      </c>
      <c r="E18" s="162">
        <v>0</v>
      </c>
      <c r="F18" s="162">
        <v>0</v>
      </c>
      <c r="G18" s="163">
        <v>0</v>
      </c>
      <c r="H18" s="163">
        <v>0</v>
      </c>
      <c r="I18" s="162">
        <v>0</v>
      </c>
      <c r="J18" s="162">
        <v>0</v>
      </c>
      <c r="K18" s="91">
        <v>0</v>
      </c>
      <c r="L18" s="161"/>
      <c r="M18" s="161"/>
    </row>
    <row r="19" spans="1:13" ht="28.5">
      <c r="A19" s="89">
        <v>15</v>
      </c>
      <c r="B19" s="153" t="s">
        <v>257</v>
      </c>
      <c r="C19" s="89" t="s">
        <v>249</v>
      </c>
      <c r="D19" s="157" t="s">
        <v>489</v>
      </c>
      <c r="E19" s="162">
        <v>0.02</v>
      </c>
      <c r="F19" s="162">
        <v>0</v>
      </c>
      <c r="G19" s="163">
        <v>1.4999999999999999E-2</v>
      </c>
      <c r="H19" s="163">
        <v>0.02</v>
      </c>
      <c r="I19" s="162">
        <v>0.06</v>
      </c>
      <c r="J19" s="162">
        <v>0.29125000000000001</v>
      </c>
      <c r="K19" s="91">
        <v>0</v>
      </c>
      <c r="L19" s="161"/>
      <c r="M19" s="161"/>
    </row>
    <row r="20" spans="1:13" ht="28.5">
      <c r="A20" s="89">
        <v>16</v>
      </c>
      <c r="B20" s="153" t="s">
        <v>258</v>
      </c>
      <c r="C20" s="89" t="s">
        <v>259</v>
      </c>
      <c r="D20" s="157" t="s">
        <v>490</v>
      </c>
      <c r="E20" s="162">
        <v>0</v>
      </c>
      <c r="F20" s="162">
        <v>0</v>
      </c>
      <c r="G20" s="163">
        <v>0</v>
      </c>
      <c r="H20" s="163">
        <v>0</v>
      </c>
      <c r="I20" s="162">
        <v>0</v>
      </c>
      <c r="J20" s="162">
        <v>0</v>
      </c>
      <c r="K20" s="91">
        <v>0</v>
      </c>
      <c r="L20" s="161"/>
      <c r="M20" s="161"/>
    </row>
    <row r="21" spans="1:13">
      <c r="A21" s="89">
        <v>17</v>
      </c>
      <c r="B21" s="153" t="s">
        <v>260</v>
      </c>
      <c r="C21" s="157">
        <v>3.2</v>
      </c>
      <c r="D21" s="157" t="s">
        <v>502</v>
      </c>
      <c r="E21" s="162">
        <v>5.0000000000000001E-3</v>
      </c>
      <c r="F21" s="162">
        <v>0</v>
      </c>
      <c r="G21" s="163">
        <v>8.270000000000001E-2</v>
      </c>
      <c r="H21" s="163">
        <v>0.12340000000000001</v>
      </c>
      <c r="I21" s="162">
        <v>0.20855000000000001</v>
      </c>
      <c r="J21" s="162">
        <v>0.22889999999999999</v>
      </c>
      <c r="K21" s="162">
        <v>7.5999999999999998E-2</v>
      </c>
      <c r="L21" s="161"/>
      <c r="M21" s="161"/>
    </row>
    <row r="22" spans="1:13">
      <c r="A22" s="89">
        <v>18</v>
      </c>
      <c r="B22" s="153" t="s">
        <v>261</v>
      </c>
      <c r="C22" s="89" t="s">
        <v>251</v>
      </c>
      <c r="D22" s="157" t="s">
        <v>271</v>
      </c>
      <c r="E22" s="162">
        <v>0</v>
      </c>
      <c r="F22" s="162">
        <v>0</v>
      </c>
      <c r="G22" s="163">
        <v>0</v>
      </c>
      <c r="H22" s="163">
        <v>0</v>
      </c>
      <c r="I22" s="162">
        <v>0</v>
      </c>
      <c r="J22" s="162">
        <v>0</v>
      </c>
      <c r="K22" s="91">
        <v>0</v>
      </c>
      <c r="L22" s="161"/>
      <c r="M22" s="161"/>
    </row>
    <row r="23" spans="1:13" ht="28.5">
      <c r="A23" s="89">
        <v>19</v>
      </c>
      <c r="B23" s="153" t="s">
        <v>262</v>
      </c>
      <c r="C23" s="89" t="s">
        <v>263</v>
      </c>
      <c r="D23" s="157" t="s">
        <v>491</v>
      </c>
      <c r="E23" s="162">
        <v>0.158</v>
      </c>
      <c r="F23" s="162">
        <v>0.124</v>
      </c>
      <c r="G23" s="163">
        <v>0.24640000000000001</v>
      </c>
      <c r="H23" s="163">
        <v>0.14780000000000001</v>
      </c>
      <c r="I23" s="162">
        <v>0.75055700000000003</v>
      </c>
      <c r="J23" s="162">
        <v>1.3622999999999998</v>
      </c>
      <c r="K23" s="162">
        <v>0.46300000000000002</v>
      </c>
      <c r="L23" s="161"/>
      <c r="M23" s="161"/>
    </row>
    <row r="24" spans="1:13">
      <c r="A24" s="89">
        <v>20</v>
      </c>
      <c r="B24" s="153" t="s">
        <v>264</v>
      </c>
      <c r="C24" s="89" t="s">
        <v>265</v>
      </c>
      <c r="D24" s="157" t="s">
        <v>492</v>
      </c>
      <c r="E24" s="162">
        <v>0</v>
      </c>
      <c r="F24" s="162">
        <v>0</v>
      </c>
      <c r="G24" s="163">
        <v>0.1772</v>
      </c>
      <c r="H24" s="163">
        <v>5.0000000000000001E-3</v>
      </c>
      <c r="I24" s="162">
        <v>0</v>
      </c>
      <c r="J24" s="162">
        <v>0</v>
      </c>
      <c r="K24" s="91">
        <v>0</v>
      </c>
      <c r="L24" s="161"/>
      <c r="M24" s="161"/>
    </row>
    <row r="25" spans="1:13" ht="45">
      <c r="A25" s="89">
        <v>21</v>
      </c>
      <c r="B25" s="153" t="s">
        <v>266</v>
      </c>
      <c r="C25" s="89" t="s">
        <v>249</v>
      </c>
      <c r="D25" s="157" t="s">
        <v>493</v>
      </c>
      <c r="E25" s="162">
        <v>0</v>
      </c>
      <c r="F25" s="162">
        <v>0</v>
      </c>
      <c r="G25" s="163">
        <v>0</v>
      </c>
      <c r="H25" s="163">
        <v>0</v>
      </c>
      <c r="I25" s="162">
        <v>0</v>
      </c>
      <c r="J25" s="162">
        <v>0</v>
      </c>
      <c r="K25" s="91">
        <v>0</v>
      </c>
      <c r="L25" s="161"/>
      <c r="M25" s="155" t="s">
        <v>445</v>
      </c>
    </row>
    <row r="26" spans="1:13">
      <c r="A26" s="89">
        <v>22</v>
      </c>
      <c r="B26" s="153" t="s">
        <v>267</v>
      </c>
      <c r="C26" s="157">
        <v>2.5</v>
      </c>
      <c r="D26" s="157" t="s">
        <v>494</v>
      </c>
      <c r="E26" s="162">
        <v>0</v>
      </c>
      <c r="F26" s="162">
        <v>0</v>
      </c>
      <c r="G26" s="163">
        <v>0</v>
      </c>
      <c r="H26" s="163">
        <v>0</v>
      </c>
      <c r="I26" s="162">
        <v>0</v>
      </c>
      <c r="J26" s="162">
        <v>0</v>
      </c>
      <c r="K26" s="91">
        <v>0</v>
      </c>
      <c r="L26" s="161"/>
      <c r="M26" s="161"/>
    </row>
    <row r="27" spans="1:13">
      <c r="A27" s="89">
        <v>23</v>
      </c>
      <c r="B27" s="153" t="s">
        <v>268</v>
      </c>
      <c r="C27" s="89" t="s">
        <v>255</v>
      </c>
      <c r="D27" s="157" t="s">
        <v>495</v>
      </c>
      <c r="E27" s="162">
        <v>0</v>
      </c>
      <c r="F27" s="162">
        <v>0</v>
      </c>
      <c r="G27" s="163">
        <v>0</v>
      </c>
      <c r="H27" s="163">
        <v>0</v>
      </c>
      <c r="I27" s="162">
        <v>8.5999999999999993E-2</v>
      </c>
      <c r="J27" s="162">
        <v>0.21</v>
      </c>
      <c r="K27" s="91">
        <v>0</v>
      </c>
      <c r="L27" s="161"/>
      <c r="M27" s="161"/>
    </row>
    <row r="28" spans="1:13" ht="28.5">
      <c r="A28" s="89">
        <v>24</v>
      </c>
      <c r="B28" s="153" t="s">
        <v>269</v>
      </c>
      <c r="C28" s="89" t="s">
        <v>251</v>
      </c>
      <c r="D28" s="157" t="s">
        <v>496</v>
      </c>
      <c r="E28" s="162">
        <v>0</v>
      </c>
      <c r="F28" s="162">
        <v>0</v>
      </c>
      <c r="G28" s="163">
        <v>0</v>
      </c>
      <c r="H28" s="163">
        <v>0</v>
      </c>
      <c r="I28" s="162">
        <v>0</v>
      </c>
      <c r="J28" s="162">
        <v>0</v>
      </c>
      <c r="K28" s="91">
        <v>0</v>
      </c>
      <c r="L28" s="161"/>
      <c r="M28" s="161"/>
    </row>
    <row r="29" spans="1:13">
      <c r="A29" s="89">
        <v>25</v>
      </c>
      <c r="B29" s="153" t="s">
        <v>270</v>
      </c>
      <c r="C29" s="157">
        <v>1.8</v>
      </c>
      <c r="D29" s="157" t="s">
        <v>497</v>
      </c>
      <c r="E29" s="162">
        <v>0</v>
      </c>
      <c r="F29" s="162">
        <v>0</v>
      </c>
      <c r="G29" s="163">
        <v>0</v>
      </c>
      <c r="H29" s="163">
        <v>0</v>
      </c>
      <c r="I29" s="163">
        <v>0</v>
      </c>
      <c r="J29" s="162">
        <v>0</v>
      </c>
      <c r="K29" s="91">
        <v>0</v>
      </c>
      <c r="L29" s="161"/>
      <c r="M29" s="161"/>
    </row>
    <row r="30" spans="1:13">
      <c r="A30" s="89">
        <v>26</v>
      </c>
      <c r="B30" s="153" t="s">
        <v>272</v>
      </c>
      <c r="C30" s="89" t="s">
        <v>259</v>
      </c>
      <c r="D30" s="157" t="s">
        <v>498</v>
      </c>
      <c r="E30" s="162">
        <v>0</v>
      </c>
      <c r="F30" s="162">
        <v>0</v>
      </c>
      <c r="G30" s="163">
        <v>0</v>
      </c>
      <c r="H30" s="163">
        <v>0</v>
      </c>
      <c r="I30" s="162">
        <v>0</v>
      </c>
      <c r="J30" s="162">
        <v>0</v>
      </c>
      <c r="K30" s="91">
        <v>0</v>
      </c>
      <c r="L30" s="161"/>
      <c r="M30" s="161"/>
    </row>
    <row r="31" spans="1:13" ht="19.5" customHeight="1">
      <c r="A31" s="89">
        <v>27</v>
      </c>
      <c r="B31" s="153" t="s">
        <v>273</v>
      </c>
      <c r="C31" s="157">
        <v>2.5</v>
      </c>
      <c r="D31" s="157" t="s">
        <v>499</v>
      </c>
      <c r="E31" s="162">
        <v>0</v>
      </c>
      <c r="F31" s="162">
        <v>0</v>
      </c>
      <c r="G31" s="163">
        <v>0</v>
      </c>
      <c r="H31" s="163">
        <v>0</v>
      </c>
      <c r="I31" s="163">
        <v>0</v>
      </c>
      <c r="J31" s="162">
        <v>0</v>
      </c>
      <c r="K31" s="91">
        <v>0</v>
      </c>
      <c r="L31" s="155"/>
      <c r="M31" s="161"/>
    </row>
    <row r="32" spans="1:13">
      <c r="A32" s="89">
        <v>28</v>
      </c>
      <c r="B32" s="153" t="s">
        <v>274</v>
      </c>
      <c r="C32" s="89" t="s">
        <v>275</v>
      </c>
      <c r="D32" s="157" t="s">
        <v>500</v>
      </c>
      <c r="E32" s="162">
        <v>0</v>
      </c>
      <c r="F32" s="162">
        <v>0</v>
      </c>
      <c r="G32" s="163">
        <v>0</v>
      </c>
      <c r="H32" s="163">
        <v>0</v>
      </c>
      <c r="I32" s="163">
        <v>0</v>
      </c>
      <c r="J32" s="162">
        <v>0</v>
      </c>
      <c r="K32" s="91">
        <v>0</v>
      </c>
      <c r="L32" s="161"/>
      <c r="M32" s="161"/>
    </row>
    <row r="33" spans="1:13">
      <c r="A33" s="89">
        <v>29</v>
      </c>
      <c r="B33" s="153" t="s">
        <v>276</v>
      </c>
      <c r="C33" s="89" t="s">
        <v>251</v>
      </c>
      <c r="D33" s="157" t="s">
        <v>494</v>
      </c>
      <c r="E33" s="162">
        <v>0.18</v>
      </c>
      <c r="F33" s="162">
        <v>0</v>
      </c>
      <c r="G33" s="163">
        <v>5.0000000000000001E-3</v>
      </c>
      <c r="H33" s="163">
        <v>3.0000000000000001E-3</v>
      </c>
      <c r="I33" s="163">
        <v>0.09</v>
      </c>
      <c r="J33" s="162">
        <v>5.8000000000000003E-2</v>
      </c>
      <c r="K33" s="91">
        <v>0</v>
      </c>
      <c r="L33" s="161"/>
      <c r="M33" s="161"/>
    </row>
    <row r="34" spans="1:13" ht="45">
      <c r="A34" s="89">
        <v>30</v>
      </c>
      <c r="B34" s="153" t="s">
        <v>277</v>
      </c>
      <c r="C34" s="89" t="s">
        <v>255</v>
      </c>
      <c r="D34" s="157" t="s">
        <v>501</v>
      </c>
      <c r="E34" s="162">
        <v>0.10199999999999999</v>
      </c>
      <c r="F34" s="162">
        <v>0.1</v>
      </c>
      <c r="G34" s="163">
        <v>0</v>
      </c>
      <c r="H34" s="164">
        <v>0.48</v>
      </c>
      <c r="I34" s="163">
        <v>0.14899999999999999</v>
      </c>
      <c r="J34" s="162">
        <v>0.96899999999999997</v>
      </c>
      <c r="K34" s="162">
        <v>3.1E-2</v>
      </c>
      <c r="L34" s="161"/>
      <c r="M34" s="155" t="s">
        <v>446</v>
      </c>
    </row>
  </sheetData>
  <mergeCells count="9">
    <mergeCell ref="M2:M3"/>
    <mergeCell ref="A1:L1"/>
    <mergeCell ref="A2:A3"/>
    <mergeCell ref="B2:B3"/>
    <mergeCell ref="C2:C3"/>
    <mergeCell ref="D2:D3"/>
    <mergeCell ref="E2:F2"/>
    <mergeCell ref="L2:L3"/>
    <mergeCell ref="G2:K2"/>
  </mergeCells>
  <pageMargins left="0.70866141732283472" right="0.70866141732283472" top="0.74803149606299213" bottom="0.74803149606299213" header="0.31496062992125984" footer="0.31496062992125984"/>
  <pageSetup paperSize="9" scale="6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O106"/>
  <sheetViews>
    <sheetView zoomScale="80" zoomScaleNormal="80" workbookViewId="0">
      <pane xSplit="4" ySplit="5" topLeftCell="E78" activePane="bottomRight" state="frozen"/>
      <selection pane="topRight" activeCell="E1" sqref="E1"/>
      <selection pane="bottomLeft" activeCell="A6" sqref="A6"/>
      <selection pane="bottomRight" activeCell="S101" sqref="S101"/>
    </sheetView>
  </sheetViews>
  <sheetFormatPr defaultRowHeight="15"/>
  <cols>
    <col min="1" max="1" width="4.140625" style="81" customWidth="1"/>
    <col min="2" max="2" width="36" style="114" customWidth="1"/>
    <col min="3" max="3" width="5.5703125" style="114" customWidth="1"/>
    <col min="4" max="4" width="14" style="114" customWidth="1"/>
    <col min="5" max="5" width="12" style="114" customWidth="1"/>
    <col min="6" max="6" width="11.5703125" style="114" customWidth="1"/>
    <col min="7" max="7" width="13.42578125" style="114" customWidth="1"/>
    <col min="8" max="8" width="12.7109375" style="114" customWidth="1"/>
    <col min="9" max="9" width="12" style="114" customWidth="1"/>
    <col min="10" max="10" width="13" style="114" customWidth="1"/>
    <col min="11" max="16384" width="9.140625" style="81"/>
  </cols>
  <sheetData>
    <row r="1" spans="1:15">
      <c r="E1" s="404"/>
      <c r="F1" s="404"/>
      <c r="I1" s="404" t="s">
        <v>223</v>
      </c>
      <c r="J1" s="404"/>
    </row>
    <row r="2" spans="1:15" ht="15.75" thickBot="1"/>
    <row r="3" spans="1:15" ht="22.5" customHeight="1">
      <c r="A3" s="405" t="s">
        <v>447</v>
      </c>
      <c r="B3" s="406"/>
      <c r="C3" s="406"/>
      <c r="D3" s="406"/>
      <c r="E3" s="406"/>
      <c r="F3" s="406"/>
      <c r="G3" s="406"/>
      <c r="H3" s="406"/>
      <c r="I3" s="406"/>
      <c r="J3" s="407"/>
      <c r="K3" s="88"/>
      <c r="L3" s="88"/>
      <c r="M3" s="88"/>
      <c r="N3" s="88"/>
      <c r="O3" s="88"/>
    </row>
    <row r="4" spans="1:15" ht="49.5" customHeight="1">
      <c r="A4" s="408" t="s">
        <v>0</v>
      </c>
      <c r="B4" s="409" t="s">
        <v>222</v>
      </c>
      <c r="C4" s="409" t="s">
        <v>221</v>
      </c>
      <c r="D4" s="410" t="s">
        <v>528</v>
      </c>
      <c r="E4" s="410" t="s">
        <v>529</v>
      </c>
      <c r="F4" s="410" t="s">
        <v>220</v>
      </c>
      <c r="G4" s="410"/>
      <c r="H4" s="410"/>
      <c r="I4" s="410"/>
      <c r="J4" s="411"/>
      <c r="K4" s="88"/>
      <c r="L4" s="88"/>
      <c r="M4" s="88"/>
      <c r="N4" s="88"/>
      <c r="O4" s="88"/>
    </row>
    <row r="5" spans="1:15" ht="33" customHeight="1">
      <c r="A5" s="408"/>
      <c r="B5" s="409"/>
      <c r="C5" s="409"/>
      <c r="D5" s="410"/>
      <c r="E5" s="410"/>
      <c r="F5" s="273" t="s">
        <v>18</v>
      </c>
      <c r="G5" s="273" t="s">
        <v>19</v>
      </c>
      <c r="H5" s="273" t="s">
        <v>20</v>
      </c>
      <c r="I5" s="274" t="s">
        <v>21</v>
      </c>
      <c r="J5" s="274" t="s">
        <v>457</v>
      </c>
    </row>
    <row r="6" spans="1:15" ht="13.5" customHeight="1">
      <c r="A6" s="138">
        <v>1</v>
      </c>
      <c r="B6" s="87">
        <v>2</v>
      </c>
      <c r="C6" s="87">
        <v>3</v>
      </c>
      <c r="D6" s="87">
        <v>4</v>
      </c>
      <c r="E6" s="87">
        <v>5</v>
      </c>
      <c r="F6" s="87">
        <v>6</v>
      </c>
      <c r="G6" s="115">
        <v>7</v>
      </c>
      <c r="H6" s="116">
        <v>8</v>
      </c>
      <c r="I6" s="116">
        <v>9</v>
      </c>
      <c r="J6" s="139">
        <v>10</v>
      </c>
    </row>
    <row r="7" spans="1:15" s="83" customFormat="1" ht="15.75" customHeight="1">
      <c r="A7" s="408">
        <v>1</v>
      </c>
      <c r="B7" s="86" t="s">
        <v>219</v>
      </c>
      <c r="C7" s="409" t="s">
        <v>215</v>
      </c>
      <c r="D7" s="132">
        <v>0</v>
      </c>
      <c r="E7" s="132">
        <v>0</v>
      </c>
      <c r="F7" s="132">
        <v>0</v>
      </c>
      <c r="G7" s="132">
        <v>0</v>
      </c>
      <c r="H7" s="132">
        <v>0</v>
      </c>
      <c r="I7" s="132">
        <v>0</v>
      </c>
      <c r="J7" s="142">
        <v>0</v>
      </c>
    </row>
    <row r="8" spans="1:15" ht="13.5" customHeight="1">
      <c r="A8" s="408"/>
      <c r="B8" s="82" t="s">
        <v>193</v>
      </c>
      <c r="C8" s="409"/>
      <c r="D8" s="131">
        <v>0</v>
      </c>
      <c r="E8" s="131">
        <v>0</v>
      </c>
      <c r="F8" s="131">
        <v>0</v>
      </c>
      <c r="G8" s="131">
        <v>0</v>
      </c>
      <c r="H8" s="131">
        <v>0</v>
      </c>
      <c r="I8" s="131">
        <v>0</v>
      </c>
      <c r="J8" s="141">
        <v>0</v>
      </c>
    </row>
    <row r="9" spans="1:15" ht="13.5" customHeight="1">
      <c r="A9" s="408"/>
      <c r="B9" s="82" t="s">
        <v>203</v>
      </c>
      <c r="C9" s="409"/>
      <c r="D9" s="131">
        <v>0</v>
      </c>
      <c r="E9" s="131">
        <v>0</v>
      </c>
      <c r="F9" s="131">
        <v>0</v>
      </c>
      <c r="G9" s="131">
        <v>0</v>
      </c>
      <c r="H9" s="131">
        <v>0</v>
      </c>
      <c r="I9" s="131">
        <v>0</v>
      </c>
      <c r="J9" s="141">
        <v>0</v>
      </c>
    </row>
    <row r="10" spans="1:15" ht="13.5" customHeight="1">
      <c r="A10" s="408"/>
      <c r="B10" s="85" t="s">
        <v>202</v>
      </c>
      <c r="C10" s="409"/>
      <c r="D10" s="131">
        <v>0</v>
      </c>
      <c r="E10" s="131">
        <v>0</v>
      </c>
      <c r="F10" s="131">
        <v>0</v>
      </c>
      <c r="G10" s="131">
        <v>0</v>
      </c>
      <c r="H10" s="131">
        <v>0</v>
      </c>
      <c r="I10" s="131">
        <v>0</v>
      </c>
      <c r="J10" s="141">
        <v>0</v>
      </c>
    </row>
    <row r="11" spans="1:15" ht="13.5" customHeight="1">
      <c r="A11" s="408"/>
      <c r="B11" s="85" t="s">
        <v>201</v>
      </c>
      <c r="C11" s="409"/>
      <c r="D11" s="131">
        <v>0</v>
      </c>
      <c r="E11" s="131">
        <v>0</v>
      </c>
      <c r="F11" s="131">
        <v>0</v>
      </c>
      <c r="G11" s="131">
        <v>0</v>
      </c>
      <c r="H11" s="131">
        <v>0</v>
      </c>
      <c r="I11" s="131">
        <v>0</v>
      </c>
      <c r="J11" s="141">
        <v>0</v>
      </c>
    </row>
    <row r="12" spans="1:15" ht="13.5" customHeight="1">
      <c r="A12" s="408"/>
      <c r="B12" s="82" t="s">
        <v>200</v>
      </c>
      <c r="C12" s="409"/>
      <c r="D12" s="131">
        <v>0</v>
      </c>
      <c r="E12" s="131">
        <v>0</v>
      </c>
      <c r="F12" s="131">
        <v>0</v>
      </c>
      <c r="G12" s="131">
        <v>0</v>
      </c>
      <c r="H12" s="131">
        <v>0</v>
      </c>
      <c r="I12" s="131">
        <v>0</v>
      </c>
      <c r="J12" s="141">
        <v>0</v>
      </c>
    </row>
    <row r="13" spans="1:15" s="83" customFormat="1" ht="14.25">
      <c r="A13" s="408">
        <v>2</v>
      </c>
      <c r="B13" s="86" t="s">
        <v>218</v>
      </c>
      <c r="C13" s="409" t="s">
        <v>215</v>
      </c>
      <c r="D13" s="132">
        <v>16.747</v>
      </c>
      <c r="E13" s="132">
        <f>SUM(E14:E18)</f>
        <v>2.2999999999999998</v>
      </c>
      <c r="F13" s="132">
        <v>16.747</v>
      </c>
      <c r="G13" s="132">
        <v>16.747</v>
      </c>
      <c r="H13" s="132">
        <v>16.747</v>
      </c>
      <c r="I13" s="132">
        <v>16.747</v>
      </c>
      <c r="J13" s="142">
        <v>16.747</v>
      </c>
    </row>
    <row r="14" spans="1:15" ht="13.5" customHeight="1">
      <c r="A14" s="408"/>
      <c r="B14" s="82" t="s">
        <v>193</v>
      </c>
      <c r="C14" s="409"/>
      <c r="D14" s="322">
        <f>D13-D15-D16</f>
        <v>2.4609999999999994</v>
      </c>
      <c r="E14" s="322">
        <v>0</v>
      </c>
      <c r="F14" s="322">
        <f>F13-F15-F16</f>
        <v>4.7609999999999992</v>
      </c>
      <c r="G14" s="322">
        <f t="shared" ref="G14:J14" si="0">G13-G15-G16</f>
        <v>4.9609999999999994</v>
      </c>
      <c r="H14" s="322">
        <f t="shared" si="0"/>
        <v>5.1609999999999996</v>
      </c>
      <c r="I14" s="322">
        <f t="shared" si="0"/>
        <v>5.3609999999999998</v>
      </c>
      <c r="J14" s="323">
        <f t="shared" si="0"/>
        <v>5.5609999999999999</v>
      </c>
    </row>
    <row r="15" spans="1:15" ht="13.5" customHeight="1">
      <c r="A15" s="408"/>
      <c r="B15" s="82" t="s">
        <v>203</v>
      </c>
      <c r="C15" s="409"/>
      <c r="D15" s="322">
        <v>11.086</v>
      </c>
      <c r="E15" s="322">
        <v>0</v>
      </c>
      <c r="F15" s="322">
        <f>D15-E15</f>
        <v>11.086</v>
      </c>
      <c r="G15" s="322">
        <v>11.086</v>
      </c>
      <c r="H15" s="322">
        <v>11.086</v>
      </c>
      <c r="I15" s="322">
        <v>11.086</v>
      </c>
      <c r="J15" s="323">
        <v>11.086</v>
      </c>
    </row>
    <row r="16" spans="1:15" ht="13.5" customHeight="1">
      <c r="A16" s="408"/>
      <c r="B16" s="85" t="s">
        <v>202</v>
      </c>
      <c r="C16" s="409"/>
      <c r="D16" s="322">
        <v>3.2</v>
      </c>
      <c r="E16" s="322">
        <v>2.2999999999999998</v>
      </c>
      <c r="F16" s="322">
        <f>D16-E16</f>
        <v>0.90000000000000036</v>
      </c>
      <c r="G16" s="322">
        <v>0.7</v>
      </c>
      <c r="H16" s="322">
        <v>0.5</v>
      </c>
      <c r="I16" s="322">
        <v>0.3</v>
      </c>
      <c r="J16" s="323">
        <v>0.1</v>
      </c>
    </row>
    <row r="17" spans="1:10" ht="13.5" customHeight="1">
      <c r="A17" s="408"/>
      <c r="B17" s="85" t="s">
        <v>201</v>
      </c>
      <c r="C17" s="409"/>
      <c r="D17" s="322">
        <v>0</v>
      </c>
      <c r="E17" s="322">
        <v>0</v>
      </c>
      <c r="F17" s="322">
        <v>0</v>
      </c>
      <c r="G17" s="322">
        <v>0</v>
      </c>
      <c r="H17" s="322">
        <v>0</v>
      </c>
      <c r="I17" s="322">
        <v>0</v>
      </c>
      <c r="J17" s="323">
        <v>0</v>
      </c>
    </row>
    <row r="18" spans="1:10" ht="13.5" customHeight="1">
      <c r="A18" s="408"/>
      <c r="B18" s="82" t="s">
        <v>200</v>
      </c>
      <c r="C18" s="409"/>
      <c r="D18" s="322">
        <v>0</v>
      </c>
      <c r="E18" s="322">
        <v>0</v>
      </c>
      <c r="F18" s="322">
        <v>0</v>
      </c>
      <c r="G18" s="322">
        <v>0</v>
      </c>
      <c r="H18" s="322">
        <v>0</v>
      </c>
      <c r="I18" s="322">
        <v>0</v>
      </c>
      <c r="J18" s="323">
        <v>0</v>
      </c>
    </row>
    <row r="19" spans="1:10" s="83" customFormat="1" ht="14.25">
      <c r="A19" s="408">
        <v>3</v>
      </c>
      <c r="B19" s="86" t="s">
        <v>217</v>
      </c>
      <c r="C19" s="409" t="s">
        <v>215</v>
      </c>
      <c r="D19" s="132">
        <v>148.72800000000001</v>
      </c>
      <c r="E19" s="132">
        <f>SUM(E20:E24)</f>
        <v>2.3180000000000001</v>
      </c>
      <c r="F19" s="132">
        <f>148.728+8.9</f>
        <v>157.62800000000001</v>
      </c>
      <c r="G19" s="132">
        <v>157.62799999999999</v>
      </c>
      <c r="H19" s="132">
        <v>157.62799999999999</v>
      </c>
      <c r="I19" s="132">
        <v>157.62799999999999</v>
      </c>
      <c r="J19" s="142">
        <v>157.62799999999999</v>
      </c>
    </row>
    <row r="20" spans="1:10" ht="13.5" customHeight="1">
      <c r="A20" s="408"/>
      <c r="B20" s="82" t="s">
        <v>193</v>
      </c>
      <c r="C20" s="409"/>
      <c r="D20" s="322">
        <f>D19-D21-D22</f>
        <v>97.39200000000001</v>
      </c>
      <c r="E20" s="322">
        <v>0</v>
      </c>
      <c r="F20" s="322">
        <f>F19-F21-F22</f>
        <v>108.61000000000001</v>
      </c>
      <c r="G20" s="322">
        <f t="shared" ref="G20:J20" si="1">G19-G21-G22</f>
        <v>129.648</v>
      </c>
      <c r="H20" s="322">
        <f t="shared" si="1"/>
        <v>138.06799999999998</v>
      </c>
      <c r="I20" s="322">
        <f t="shared" si="1"/>
        <v>140.02799999999999</v>
      </c>
      <c r="J20" s="323">
        <f t="shared" si="1"/>
        <v>143.84799999999998</v>
      </c>
    </row>
    <row r="21" spans="1:10" ht="13.5" customHeight="1">
      <c r="A21" s="408"/>
      <c r="B21" s="82" t="s">
        <v>203</v>
      </c>
      <c r="C21" s="409"/>
      <c r="D21" s="322">
        <v>48.6</v>
      </c>
      <c r="E21" s="322">
        <v>2.1</v>
      </c>
      <c r="F21" s="324">
        <f>D21-E21</f>
        <v>46.5</v>
      </c>
      <c r="G21" s="324">
        <f>30.78-4</f>
        <v>26.78</v>
      </c>
      <c r="H21" s="324">
        <f>30.78-11.82</f>
        <v>18.96</v>
      </c>
      <c r="I21" s="324">
        <v>17.2</v>
      </c>
      <c r="J21" s="325">
        <v>13.58</v>
      </c>
    </row>
    <row r="22" spans="1:10" ht="13.5" customHeight="1">
      <c r="A22" s="408"/>
      <c r="B22" s="85" t="s">
        <v>202</v>
      </c>
      <c r="C22" s="409"/>
      <c r="D22" s="322">
        <v>2.7360000000000002</v>
      </c>
      <c r="E22" s="322">
        <v>0.218</v>
      </c>
      <c r="F22" s="322">
        <f>D22-E22</f>
        <v>2.5180000000000002</v>
      </c>
      <c r="G22" s="322">
        <v>1.2</v>
      </c>
      <c r="H22" s="322">
        <v>0.6</v>
      </c>
      <c r="I22" s="322">
        <v>0.4</v>
      </c>
      <c r="J22" s="323">
        <v>0.2</v>
      </c>
    </row>
    <row r="23" spans="1:10" ht="13.5" customHeight="1">
      <c r="A23" s="408"/>
      <c r="B23" s="85" t="s">
        <v>201</v>
      </c>
      <c r="C23" s="409"/>
      <c r="D23" s="322">
        <v>0</v>
      </c>
      <c r="E23" s="322">
        <v>0</v>
      </c>
      <c r="F23" s="322">
        <v>0</v>
      </c>
      <c r="G23" s="322">
        <v>0</v>
      </c>
      <c r="H23" s="322">
        <v>0</v>
      </c>
      <c r="I23" s="322">
        <v>0</v>
      </c>
      <c r="J23" s="323">
        <v>0</v>
      </c>
    </row>
    <row r="24" spans="1:10" ht="13.5" customHeight="1">
      <c r="A24" s="408"/>
      <c r="B24" s="82" t="s">
        <v>200</v>
      </c>
      <c r="C24" s="409"/>
      <c r="D24" s="322">
        <v>0</v>
      </c>
      <c r="E24" s="322">
        <v>0</v>
      </c>
      <c r="F24" s="322">
        <v>0</v>
      </c>
      <c r="G24" s="322">
        <v>0</v>
      </c>
      <c r="H24" s="322">
        <v>0</v>
      </c>
      <c r="I24" s="322">
        <v>0</v>
      </c>
      <c r="J24" s="323">
        <v>0</v>
      </c>
    </row>
    <row r="25" spans="1:10" s="83" customFormat="1" ht="18.75" customHeight="1">
      <c r="A25" s="408">
        <v>4</v>
      </c>
      <c r="B25" s="86" t="s">
        <v>216</v>
      </c>
      <c r="C25" s="409" t="s">
        <v>215</v>
      </c>
      <c r="D25" s="132">
        <v>144.12</v>
      </c>
      <c r="E25" s="289">
        <f>SUM(E26:E30)</f>
        <v>6.9</v>
      </c>
      <c r="F25" s="132">
        <f>144.12+0.43</f>
        <v>144.55000000000001</v>
      </c>
      <c r="G25" s="132">
        <f>144.55+1.7</f>
        <v>146.25</v>
      </c>
      <c r="H25" s="132">
        <v>146.25</v>
      </c>
      <c r="I25" s="132">
        <v>146.25</v>
      </c>
      <c r="J25" s="142">
        <v>146.25</v>
      </c>
    </row>
    <row r="26" spans="1:10" ht="18" customHeight="1">
      <c r="A26" s="408"/>
      <c r="B26" s="82" t="s">
        <v>193</v>
      </c>
      <c r="C26" s="409"/>
      <c r="D26" s="322">
        <f>D25-D27-D28</f>
        <v>73.400000000000006</v>
      </c>
      <c r="E26" s="322">
        <v>0</v>
      </c>
      <c r="F26" s="322">
        <f>F25-F27-F28</f>
        <v>80.730000000000018</v>
      </c>
      <c r="G26" s="322">
        <f>G25-G27-G28</f>
        <v>93.213999999999999</v>
      </c>
      <c r="H26" s="322">
        <f>H25-H27-H28</f>
        <v>102.524</v>
      </c>
      <c r="I26" s="322">
        <f>I25-I27-I28</f>
        <v>103.074</v>
      </c>
      <c r="J26" s="323">
        <f>J25-J27-J28</f>
        <v>106.17399999999999</v>
      </c>
    </row>
    <row r="27" spans="1:10" ht="13.5" customHeight="1">
      <c r="A27" s="408"/>
      <c r="B27" s="82" t="s">
        <v>203</v>
      </c>
      <c r="C27" s="409"/>
      <c r="D27" s="322">
        <v>60.97</v>
      </c>
      <c r="E27" s="324">
        <v>2.4</v>
      </c>
      <c r="F27" s="322">
        <f>D27-E27</f>
        <v>58.57</v>
      </c>
      <c r="G27" s="322">
        <f>F27-9.114</f>
        <v>49.456000000000003</v>
      </c>
      <c r="H27" s="322">
        <f>G27-8.08</f>
        <v>41.376000000000005</v>
      </c>
      <c r="I27" s="322">
        <v>41.375999999999998</v>
      </c>
      <c r="J27" s="323">
        <f>I27-2.5</f>
        <v>38.875999999999998</v>
      </c>
    </row>
    <row r="28" spans="1:10" ht="13.5" customHeight="1">
      <c r="A28" s="408"/>
      <c r="B28" s="85" t="s">
        <v>202</v>
      </c>
      <c r="C28" s="409"/>
      <c r="D28" s="322">
        <v>9.75</v>
      </c>
      <c r="E28" s="322">
        <v>4.5</v>
      </c>
      <c r="F28" s="322">
        <f>D28-E28</f>
        <v>5.25</v>
      </c>
      <c r="G28" s="322">
        <v>3.58</v>
      </c>
      <c r="H28" s="322">
        <v>2.35</v>
      </c>
      <c r="I28" s="324">
        <v>1.8</v>
      </c>
      <c r="J28" s="325">
        <v>1.2</v>
      </c>
    </row>
    <row r="29" spans="1:10" ht="13.5" customHeight="1">
      <c r="A29" s="408"/>
      <c r="B29" s="85" t="s">
        <v>201</v>
      </c>
      <c r="C29" s="409"/>
      <c r="D29" s="322">
        <v>0</v>
      </c>
      <c r="E29" s="322">
        <v>0</v>
      </c>
      <c r="F29" s="322">
        <v>0</v>
      </c>
      <c r="G29" s="326">
        <v>0</v>
      </c>
      <c r="H29" s="326">
        <v>0</v>
      </c>
      <c r="I29" s="326">
        <v>0</v>
      </c>
      <c r="J29" s="327">
        <v>0</v>
      </c>
    </row>
    <row r="30" spans="1:10" ht="13.5" customHeight="1">
      <c r="A30" s="408"/>
      <c r="B30" s="82" t="s">
        <v>200</v>
      </c>
      <c r="C30" s="409"/>
      <c r="D30" s="322">
        <v>0</v>
      </c>
      <c r="E30" s="322">
        <v>0</v>
      </c>
      <c r="F30" s="322">
        <v>0</v>
      </c>
      <c r="G30" s="326">
        <v>0</v>
      </c>
      <c r="H30" s="326">
        <v>0</v>
      </c>
      <c r="I30" s="326">
        <v>0</v>
      </c>
      <c r="J30" s="327">
        <v>0</v>
      </c>
    </row>
    <row r="31" spans="1:10" s="83" customFormat="1" ht="14.25">
      <c r="A31" s="408">
        <v>5</v>
      </c>
      <c r="B31" s="86" t="s">
        <v>214</v>
      </c>
      <c r="C31" s="409" t="s">
        <v>208</v>
      </c>
      <c r="D31" s="132">
        <v>645.38</v>
      </c>
      <c r="E31" s="132">
        <f>SUM(E32:E36)</f>
        <v>57.83</v>
      </c>
      <c r="F31" s="132">
        <v>645.38</v>
      </c>
      <c r="G31" s="132">
        <v>645.38</v>
      </c>
      <c r="H31" s="132">
        <v>645.38</v>
      </c>
      <c r="I31" s="132">
        <v>645.38</v>
      </c>
      <c r="J31" s="142">
        <v>645.38</v>
      </c>
    </row>
    <row r="32" spans="1:10" ht="16.5" customHeight="1">
      <c r="A32" s="408"/>
      <c r="B32" s="82" t="s">
        <v>193</v>
      </c>
      <c r="C32" s="409"/>
      <c r="D32" s="324">
        <f>D31-D33-D34</f>
        <v>410</v>
      </c>
      <c r="E32" s="322">
        <v>0</v>
      </c>
      <c r="F32" s="322">
        <f>F31-F33-F34</f>
        <v>467.83</v>
      </c>
      <c r="G32" s="322">
        <f>G31-G33-G34</f>
        <v>482.03000000000003</v>
      </c>
      <c r="H32" s="322">
        <f>H31-H33-H34</f>
        <v>487.73</v>
      </c>
      <c r="I32" s="322">
        <f>I31-I33-I34</f>
        <v>495.82</v>
      </c>
      <c r="J32" s="323">
        <f>J31-J33-J34</f>
        <v>505.22</v>
      </c>
    </row>
    <row r="33" spans="1:10" ht="13.5" customHeight="1">
      <c r="A33" s="408"/>
      <c r="B33" s="82" t="s">
        <v>203</v>
      </c>
      <c r="C33" s="409"/>
      <c r="D33" s="322">
        <v>198.64</v>
      </c>
      <c r="E33" s="322">
        <v>47.14</v>
      </c>
      <c r="F33" s="322">
        <f>D33-E33</f>
        <v>151.5</v>
      </c>
      <c r="G33" s="322">
        <f>F33-6.55</f>
        <v>144.94999999999999</v>
      </c>
      <c r="H33" s="322">
        <v>144.94999999999999</v>
      </c>
      <c r="I33" s="322">
        <v>140.94999999999999</v>
      </c>
      <c r="J33" s="325">
        <f>I33-4.57</f>
        <v>136.38</v>
      </c>
    </row>
    <row r="34" spans="1:10" ht="13.5" customHeight="1">
      <c r="A34" s="408"/>
      <c r="B34" s="85" t="s">
        <v>202</v>
      </c>
      <c r="C34" s="409"/>
      <c r="D34" s="322">
        <v>36.74</v>
      </c>
      <c r="E34" s="322">
        <v>10.69</v>
      </c>
      <c r="F34" s="322">
        <f>D34-E34</f>
        <v>26.050000000000004</v>
      </c>
      <c r="G34" s="322">
        <v>18.399999999999999</v>
      </c>
      <c r="H34" s="322">
        <v>12.7</v>
      </c>
      <c r="I34" s="322">
        <v>8.61</v>
      </c>
      <c r="J34" s="323">
        <v>3.78</v>
      </c>
    </row>
    <row r="35" spans="1:10" ht="13.5" customHeight="1">
      <c r="A35" s="408"/>
      <c r="B35" s="85" t="s">
        <v>201</v>
      </c>
      <c r="C35" s="409"/>
      <c r="D35" s="322">
        <v>0</v>
      </c>
      <c r="E35" s="322">
        <v>0</v>
      </c>
      <c r="F35" s="322">
        <v>0</v>
      </c>
      <c r="G35" s="326">
        <v>0</v>
      </c>
      <c r="H35" s="326">
        <v>0</v>
      </c>
      <c r="I35" s="326">
        <v>0</v>
      </c>
      <c r="J35" s="327">
        <v>0</v>
      </c>
    </row>
    <row r="36" spans="1:10" ht="13.5" customHeight="1">
      <c r="A36" s="408"/>
      <c r="B36" s="82" t="s">
        <v>200</v>
      </c>
      <c r="C36" s="409"/>
      <c r="D36" s="322">
        <v>0</v>
      </c>
      <c r="E36" s="322">
        <v>0</v>
      </c>
      <c r="F36" s="322">
        <v>0</v>
      </c>
      <c r="G36" s="326">
        <v>0</v>
      </c>
      <c r="H36" s="326">
        <v>0</v>
      </c>
      <c r="I36" s="326">
        <v>0</v>
      </c>
      <c r="J36" s="327">
        <v>0</v>
      </c>
    </row>
    <row r="37" spans="1:10" s="83" customFormat="1" ht="15" customHeight="1">
      <c r="A37" s="408">
        <v>6</v>
      </c>
      <c r="B37" s="86" t="s">
        <v>213</v>
      </c>
      <c r="C37" s="409" t="s">
        <v>208</v>
      </c>
      <c r="D37" s="132">
        <v>0</v>
      </c>
      <c r="E37" s="132">
        <v>0</v>
      </c>
      <c r="F37" s="132">
        <v>0</v>
      </c>
      <c r="G37" s="132">
        <v>0</v>
      </c>
      <c r="H37" s="132">
        <v>0</v>
      </c>
      <c r="I37" s="132">
        <v>0</v>
      </c>
      <c r="J37" s="142">
        <v>0</v>
      </c>
    </row>
    <row r="38" spans="1:10" ht="13.5" customHeight="1">
      <c r="A38" s="408"/>
      <c r="B38" s="82" t="s">
        <v>193</v>
      </c>
      <c r="C38" s="409"/>
      <c r="D38" s="131">
        <v>0</v>
      </c>
      <c r="E38" s="131">
        <v>0</v>
      </c>
      <c r="F38" s="131">
        <v>0</v>
      </c>
      <c r="G38" s="131">
        <v>0</v>
      </c>
      <c r="H38" s="131">
        <v>0</v>
      </c>
      <c r="I38" s="131">
        <v>0</v>
      </c>
      <c r="J38" s="141">
        <v>0</v>
      </c>
    </row>
    <row r="39" spans="1:10" ht="13.5" customHeight="1">
      <c r="A39" s="408"/>
      <c r="B39" s="82" t="s">
        <v>203</v>
      </c>
      <c r="C39" s="409"/>
      <c r="D39" s="131">
        <v>0</v>
      </c>
      <c r="E39" s="131">
        <v>0</v>
      </c>
      <c r="F39" s="131">
        <v>0</v>
      </c>
      <c r="G39" s="131">
        <v>0</v>
      </c>
      <c r="H39" s="131">
        <v>0</v>
      </c>
      <c r="I39" s="131">
        <v>0</v>
      </c>
      <c r="J39" s="141">
        <v>0</v>
      </c>
    </row>
    <row r="40" spans="1:10">
      <c r="A40" s="408"/>
      <c r="B40" s="85" t="s">
        <v>202</v>
      </c>
      <c r="C40" s="409"/>
      <c r="D40" s="131">
        <v>0</v>
      </c>
      <c r="E40" s="131">
        <v>0</v>
      </c>
      <c r="F40" s="131">
        <v>0</v>
      </c>
      <c r="G40" s="131">
        <v>0</v>
      </c>
      <c r="H40" s="131">
        <v>0</v>
      </c>
      <c r="I40" s="131">
        <v>0</v>
      </c>
      <c r="J40" s="141">
        <v>0</v>
      </c>
    </row>
    <row r="41" spans="1:10" ht="13.5" customHeight="1">
      <c r="A41" s="408"/>
      <c r="B41" s="82" t="s">
        <v>201</v>
      </c>
      <c r="C41" s="409"/>
      <c r="D41" s="131">
        <v>0</v>
      </c>
      <c r="E41" s="131">
        <v>0</v>
      </c>
      <c r="F41" s="131">
        <v>0</v>
      </c>
      <c r="G41" s="131">
        <v>0</v>
      </c>
      <c r="H41" s="131">
        <v>0</v>
      </c>
      <c r="I41" s="131">
        <v>0</v>
      </c>
      <c r="J41" s="141">
        <v>0</v>
      </c>
    </row>
    <row r="42" spans="1:10" ht="13.5" customHeight="1">
      <c r="A42" s="408"/>
      <c r="B42" s="82" t="s">
        <v>200</v>
      </c>
      <c r="C42" s="409"/>
      <c r="D42" s="131">
        <v>0</v>
      </c>
      <c r="E42" s="131">
        <v>0</v>
      </c>
      <c r="F42" s="131">
        <v>0</v>
      </c>
      <c r="G42" s="131">
        <v>0</v>
      </c>
      <c r="H42" s="131">
        <v>0</v>
      </c>
      <c r="I42" s="131">
        <v>0</v>
      </c>
      <c r="J42" s="141">
        <v>0</v>
      </c>
    </row>
    <row r="43" spans="1:10" s="83" customFormat="1" ht="14.25">
      <c r="A43" s="408">
        <v>7</v>
      </c>
      <c r="B43" s="86" t="s">
        <v>212</v>
      </c>
      <c r="C43" s="409" t="s">
        <v>208</v>
      </c>
      <c r="D43" s="132">
        <v>0</v>
      </c>
      <c r="E43" s="132">
        <v>0</v>
      </c>
      <c r="F43" s="132">
        <v>0</v>
      </c>
      <c r="G43" s="132">
        <v>0</v>
      </c>
      <c r="H43" s="132">
        <v>0</v>
      </c>
      <c r="I43" s="132">
        <v>0</v>
      </c>
      <c r="J43" s="142">
        <v>0</v>
      </c>
    </row>
    <row r="44" spans="1:10" ht="13.5" customHeight="1">
      <c r="A44" s="408"/>
      <c r="B44" s="82" t="s">
        <v>193</v>
      </c>
      <c r="C44" s="409"/>
      <c r="D44" s="131">
        <v>0</v>
      </c>
      <c r="E44" s="131">
        <v>0</v>
      </c>
      <c r="F44" s="131">
        <v>0</v>
      </c>
      <c r="G44" s="131">
        <v>0</v>
      </c>
      <c r="H44" s="131">
        <v>0</v>
      </c>
      <c r="I44" s="131">
        <v>0</v>
      </c>
      <c r="J44" s="141">
        <v>0</v>
      </c>
    </row>
    <row r="45" spans="1:10" ht="13.5" customHeight="1">
      <c r="A45" s="408"/>
      <c r="B45" s="82" t="s">
        <v>203</v>
      </c>
      <c r="C45" s="409"/>
      <c r="D45" s="131">
        <v>0</v>
      </c>
      <c r="E45" s="131">
        <v>0</v>
      </c>
      <c r="F45" s="131">
        <v>0</v>
      </c>
      <c r="G45" s="131">
        <v>0</v>
      </c>
      <c r="H45" s="131">
        <v>0</v>
      </c>
      <c r="I45" s="131">
        <v>0</v>
      </c>
      <c r="J45" s="141">
        <v>0</v>
      </c>
    </row>
    <row r="46" spans="1:10" ht="13.5" customHeight="1">
      <c r="A46" s="408"/>
      <c r="B46" s="85" t="s">
        <v>202</v>
      </c>
      <c r="C46" s="409"/>
      <c r="D46" s="131">
        <v>0</v>
      </c>
      <c r="E46" s="131">
        <v>0</v>
      </c>
      <c r="F46" s="131">
        <v>0</v>
      </c>
      <c r="G46" s="131">
        <v>0</v>
      </c>
      <c r="H46" s="131">
        <v>0</v>
      </c>
      <c r="I46" s="131">
        <v>0</v>
      </c>
      <c r="J46" s="141">
        <v>0</v>
      </c>
    </row>
    <row r="47" spans="1:10" ht="13.5" customHeight="1">
      <c r="A47" s="408"/>
      <c r="B47" s="82" t="s">
        <v>201</v>
      </c>
      <c r="C47" s="409"/>
      <c r="D47" s="131">
        <v>0</v>
      </c>
      <c r="E47" s="131">
        <v>0</v>
      </c>
      <c r="F47" s="131">
        <v>0</v>
      </c>
      <c r="G47" s="131">
        <v>0</v>
      </c>
      <c r="H47" s="131">
        <v>0</v>
      </c>
      <c r="I47" s="131">
        <v>0</v>
      </c>
      <c r="J47" s="141">
        <v>0</v>
      </c>
    </row>
    <row r="48" spans="1:10" ht="13.5" customHeight="1">
      <c r="A48" s="408"/>
      <c r="B48" s="82" t="s">
        <v>200</v>
      </c>
      <c r="C48" s="409"/>
      <c r="D48" s="131">
        <v>0</v>
      </c>
      <c r="E48" s="131">
        <v>0</v>
      </c>
      <c r="F48" s="131">
        <v>0</v>
      </c>
      <c r="G48" s="131">
        <v>0</v>
      </c>
      <c r="H48" s="131">
        <v>0</v>
      </c>
      <c r="I48" s="131">
        <v>0</v>
      </c>
      <c r="J48" s="141">
        <v>0</v>
      </c>
    </row>
    <row r="49" spans="1:10" s="83" customFormat="1" ht="14.25">
      <c r="A49" s="408">
        <v>8</v>
      </c>
      <c r="B49" s="86" t="s">
        <v>211</v>
      </c>
      <c r="C49" s="409" t="s">
        <v>208</v>
      </c>
      <c r="D49" s="132">
        <v>0</v>
      </c>
      <c r="E49" s="132">
        <v>0</v>
      </c>
      <c r="F49" s="132">
        <v>0</v>
      </c>
      <c r="G49" s="132">
        <v>0</v>
      </c>
      <c r="H49" s="132">
        <v>0</v>
      </c>
      <c r="I49" s="132">
        <v>0</v>
      </c>
      <c r="J49" s="142">
        <v>0</v>
      </c>
    </row>
    <row r="50" spans="1:10" ht="13.5" customHeight="1">
      <c r="A50" s="408"/>
      <c r="B50" s="82" t="s">
        <v>193</v>
      </c>
      <c r="C50" s="409"/>
      <c r="D50" s="131">
        <v>0</v>
      </c>
      <c r="E50" s="131">
        <v>0</v>
      </c>
      <c r="F50" s="131">
        <v>0</v>
      </c>
      <c r="G50" s="131">
        <v>0</v>
      </c>
      <c r="H50" s="131">
        <v>0</v>
      </c>
      <c r="I50" s="131">
        <v>0</v>
      </c>
      <c r="J50" s="141">
        <v>0</v>
      </c>
    </row>
    <row r="51" spans="1:10" ht="13.5" customHeight="1">
      <c r="A51" s="408"/>
      <c r="B51" s="82" t="s">
        <v>203</v>
      </c>
      <c r="C51" s="409"/>
      <c r="D51" s="131">
        <v>0</v>
      </c>
      <c r="E51" s="131">
        <v>0</v>
      </c>
      <c r="F51" s="131">
        <v>0</v>
      </c>
      <c r="G51" s="131">
        <v>0</v>
      </c>
      <c r="H51" s="131">
        <v>0</v>
      </c>
      <c r="I51" s="131">
        <v>0</v>
      </c>
      <c r="J51" s="141">
        <v>0</v>
      </c>
    </row>
    <row r="52" spans="1:10" ht="13.5" customHeight="1">
      <c r="A52" s="408"/>
      <c r="B52" s="85" t="s">
        <v>202</v>
      </c>
      <c r="C52" s="409"/>
      <c r="D52" s="131">
        <v>0</v>
      </c>
      <c r="E52" s="131">
        <v>0</v>
      </c>
      <c r="F52" s="131">
        <v>0</v>
      </c>
      <c r="G52" s="131">
        <v>0</v>
      </c>
      <c r="H52" s="131">
        <v>0</v>
      </c>
      <c r="I52" s="131">
        <v>0</v>
      </c>
      <c r="J52" s="141">
        <v>0</v>
      </c>
    </row>
    <row r="53" spans="1:10" ht="13.5" customHeight="1">
      <c r="A53" s="408"/>
      <c r="B53" s="82" t="s">
        <v>201</v>
      </c>
      <c r="C53" s="409"/>
      <c r="D53" s="131">
        <v>0</v>
      </c>
      <c r="E53" s="131">
        <v>0</v>
      </c>
      <c r="F53" s="131">
        <v>0</v>
      </c>
      <c r="G53" s="131">
        <v>0</v>
      </c>
      <c r="H53" s="131">
        <v>0</v>
      </c>
      <c r="I53" s="131">
        <v>0</v>
      </c>
      <c r="J53" s="141">
        <v>0</v>
      </c>
    </row>
    <row r="54" spans="1:10" ht="13.5" customHeight="1">
      <c r="A54" s="408"/>
      <c r="B54" s="82" t="s">
        <v>200</v>
      </c>
      <c r="C54" s="409"/>
      <c r="D54" s="131">
        <v>0</v>
      </c>
      <c r="E54" s="131">
        <v>0</v>
      </c>
      <c r="F54" s="131">
        <v>0</v>
      </c>
      <c r="G54" s="131">
        <v>0</v>
      </c>
      <c r="H54" s="131">
        <v>0</v>
      </c>
      <c r="I54" s="131">
        <v>0</v>
      </c>
      <c r="J54" s="141">
        <v>0</v>
      </c>
    </row>
    <row r="55" spans="1:10" s="83" customFormat="1" ht="14.25">
      <c r="A55" s="408">
        <v>9</v>
      </c>
      <c r="B55" s="86" t="s">
        <v>210</v>
      </c>
      <c r="C55" s="409" t="s">
        <v>208</v>
      </c>
      <c r="D55" s="132">
        <v>471.55</v>
      </c>
      <c r="E55" s="132">
        <f>SUM(E56:E60)</f>
        <v>0.35</v>
      </c>
      <c r="F55" s="132">
        <f>471.55+2</f>
        <v>473.55</v>
      </c>
      <c r="G55" s="132">
        <f>F55+4.53</f>
        <v>478.08</v>
      </c>
      <c r="H55" s="132">
        <f>G55+7.8</f>
        <v>485.88</v>
      </c>
      <c r="I55" s="132">
        <f>H55+2.8</f>
        <v>488.68</v>
      </c>
      <c r="J55" s="142">
        <f>I55+2</f>
        <v>490.68</v>
      </c>
    </row>
    <row r="56" spans="1:10" ht="16.5" customHeight="1">
      <c r="A56" s="408"/>
      <c r="B56" s="82" t="s">
        <v>193</v>
      </c>
      <c r="C56" s="409"/>
      <c r="D56" s="324">
        <f>D55-D57-D58</f>
        <v>192.19</v>
      </c>
      <c r="E56" s="322">
        <v>0</v>
      </c>
      <c r="F56" s="324">
        <f>F55-F57-F58</f>
        <v>194.54</v>
      </c>
      <c r="G56" s="324">
        <f>G55-G57-G58</f>
        <v>219.07</v>
      </c>
      <c r="H56" s="324">
        <f>H55-H57-H58</f>
        <v>237.94</v>
      </c>
      <c r="I56" s="324">
        <f>I55-I57-I58</f>
        <v>249.44</v>
      </c>
      <c r="J56" s="323">
        <f>J55-J57-J58</f>
        <v>265.40999999999997</v>
      </c>
    </row>
    <row r="57" spans="1:10" ht="15.75" customHeight="1">
      <c r="A57" s="408"/>
      <c r="B57" s="82" t="s">
        <v>203</v>
      </c>
      <c r="C57" s="409"/>
      <c r="D57" s="324">
        <v>277.86</v>
      </c>
      <c r="E57" s="322">
        <v>0</v>
      </c>
      <c r="F57" s="322">
        <f>D57-E57</f>
        <v>277.86</v>
      </c>
      <c r="G57" s="322">
        <f>F57-19.8</f>
        <v>258.06</v>
      </c>
      <c r="H57" s="322">
        <f>G57-10.82</f>
        <v>247.24</v>
      </c>
      <c r="I57" s="322">
        <f>H57-8.5</f>
        <v>238.74</v>
      </c>
      <c r="J57" s="323">
        <f>I57-13.72</f>
        <v>225.02</v>
      </c>
    </row>
    <row r="58" spans="1:10" ht="13.5" customHeight="1">
      <c r="A58" s="408"/>
      <c r="B58" s="85" t="s">
        <v>202</v>
      </c>
      <c r="C58" s="409"/>
      <c r="D58" s="324">
        <v>1.5</v>
      </c>
      <c r="E58" s="322">
        <v>0.35</v>
      </c>
      <c r="F58" s="322">
        <f>D58-E58</f>
        <v>1.1499999999999999</v>
      </c>
      <c r="G58" s="322">
        <v>0.95</v>
      </c>
      <c r="H58" s="324">
        <v>0.7</v>
      </c>
      <c r="I58" s="324">
        <v>0.5</v>
      </c>
      <c r="J58" s="323">
        <v>0.25</v>
      </c>
    </row>
    <row r="59" spans="1:10" ht="13.5" customHeight="1">
      <c r="A59" s="408"/>
      <c r="B59" s="82" t="s">
        <v>201</v>
      </c>
      <c r="C59" s="409"/>
      <c r="D59" s="322">
        <v>0</v>
      </c>
      <c r="E59" s="322">
        <v>0</v>
      </c>
      <c r="F59" s="322">
        <v>0</v>
      </c>
      <c r="G59" s="322">
        <v>0</v>
      </c>
      <c r="H59" s="322">
        <v>0</v>
      </c>
      <c r="I59" s="322">
        <v>0</v>
      </c>
      <c r="J59" s="323">
        <v>0</v>
      </c>
    </row>
    <row r="60" spans="1:10" ht="13.5" customHeight="1">
      <c r="A60" s="408"/>
      <c r="B60" s="82" t="s">
        <v>200</v>
      </c>
      <c r="C60" s="409"/>
      <c r="D60" s="322">
        <v>0</v>
      </c>
      <c r="E60" s="322">
        <v>0</v>
      </c>
      <c r="F60" s="322">
        <v>0</v>
      </c>
      <c r="G60" s="322">
        <v>0</v>
      </c>
      <c r="H60" s="322">
        <v>0</v>
      </c>
      <c r="I60" s="322">
        <v>0</v>
      </c>
      <c r="J60" s="323">
        <v>0</v>
      </c>
    </row>
    <row r="61" spans="1:10" s="83" customFormat="1" ht="14.25">
      <c r="A61" s="408">
        <v>10</v>
      </c>
      <c r="B61" s="86" t="s">
        <v>209</v>
      </c>
      <c r="C61" s="409" t="s">
        <v>208</v>
      </c>
      <c r="D61" s="132">
        <v>313.52</v>
      </c>
      <c r="E61" s="132">
        <f>SUM(E62:E66)</f>
        <v>1.3240000000000001</v>
      </c>
      <c r="F61" s="132">
        <f>313.52+0.1</f>
        <v>313.62</v>
      </c>
      <c r="G61" s="132">
        <f>313.62+1.7</f>
        <v>315.32</v>
      </c>
      <c r="H61" s="132">
        <v>315.32</v>
      </c>
      <c r="I61" s="132">
        <v>315.32</v>
      </c>
      <c r="J61" s="142">
        <f>315.32+0.2</f>
        <v>315.52</v>
      </c>
    </row>
    <row r="62" spans="1:10" ht="27" customHeight="1">
      <c r="A62" s="408"/>
      <c r="B62" s="82" t="s">
        <v>193</v>
      </c>
      <c r="C62" s="409"/>
      <c r="D62" s="324">
        <f>D61-D63-D64</f>
        <v>154.15999999999997</v>
      </c>
      <c r="E62" s="322">
        <v>0</v>
      </c>
      <c r="F62" s="324">
        <f>F61-F63-F64</f>
        <v>155.584</v>
      </c>
      <c r="G62" s="324">
        <f>G61-G63-G64</f>
        <v>163.66199999999998</v>
      </c>
      <c r="H62" s="324">
        <f>H61-H63-H64</f>
        <v>164.072</v>
      </c>
      <c r="I62" s="324">
        <f>I61-I63-I64</f>
        <v>164.822</v>
      </c>
      <c r="J62" s="325">
        <f>J61-J63-J64</f>
        <v>167.62200000000001</v>
      </c>
    </row>
    <row r="63" spans="1:10" ht="13.5" customHeight="1">
      <c r="A63" s="408"/>
      <c r="B63" s="82" t="s">
        <v>203</v>
      </c>
      <c r="C63" s="409"/>
      <c r="D63" s="322">
        <v>158.36000000000001</v>
      </c>
      <c r="E63" s="322">
        <v>1.024</v>
      </c>
      <c r="F63" s="322">
        <f>D63-E63</f>
        <v>157.33600000000001</v>
      </c>
      <c r="G63" s="322">
        <f>F63-6.228</f>
        <v>151.108</v>
      </c>
      <c r="H63" s="322">
        <f>G63-0.18</f>
        <v>150.928</v>
      </c>
      <c r="I63" s="322">
        <f>H63-0.58</f>
        <v>150.34799999999998</v>
      </c>
      <c r="J63" s="323">
        <f>I63-2.52</f>
        <v>147.82799999999997</v>
      </c>
    </row>
    <row r="64" spans="1:10" ht="13.5" customHeight="1">
      <c r="A64" s="408"/>
      <c r="B64" s="85" t="s">
        <v>202</v>
      </c>
      <c r="C64" s="409"/>
      <c r="D64" s="328">
        <v>1</v>
      </c>
      <c r="E64" s="324">
        <v>0.3</v>
      </c>
      <c r="F64" s="324">
        <f>D64-E64</f>
        <v>0.7</v>
      </c>
      <c r="G64" s="322">
        <v>0.55000000000000004</v>
      </c>
      <c r="H64" s="322">
        <v>0.32</v>
      </c>
      <c r="I64" s="322">
        <v>0.15</v>
      </c>
      <c r="J64" s="323">
        <v>7.0000000000000007E-2</v>
      </c>
    </row>
    <row r="65" spans="1:10" ht="13.5" customHeight="1">
      <c r="A65" s="408"/>
      <c r="B65" s="82" t="s">
        <v>201</v>
      </c>
      <c r="C65" s="409"/>
      <c r="D65" s="322">
        <v>0</v>
      </c>
      <c r="E65" s="322">
        <v>0</v>
      </c>
      <c r="F65" s="322">
        <v>0</v>
      </c>
      <c r="G65" s="322">
        <v>0</v>
      </c>
      <c r="H65" s="322">
        <v>0</v>
      </c>
      <c r="I65" s="322">
        <v>0</v>
      </c>
      <c r="J65" s="323">
        <v>0</v>
      </c>
    </row>
    <row r="66" spans="1:10" ht="13.5" customHeight="1">
      <c r="A66" s="408"/>
      <c r="B66" s="82" t="s">
        <v>200</v>
      </c>
      <c r="C66" s="409"/>
      <c r="D66" s="322">
        <v>0</v>
      </c>
      <c r="E66" s="322">
        <v>0</v>
      </c>
      <c r="F66" s="322">
        <v>0</v>
      </c>
      <c r="G66" s="322">
        <v>0</v>
      </c>
      <c r="H66" s="322">
        <v>0</v>
      </c>
      <c r="I66" s="322">
        <v>0</v>
      </c>
      <c r="J66" s="323">
        <v>0</v>
      </c>
    </row>
    <row r="67" spans="1:10" s="83" customFormat="1" ht="28.5">
      <c r="A67" s="408">
        <v>11</v>
      </c>
      <c r="B67" s="84" t="s">
        <v>207</v>
      </c>
      <c r="C67" s="409" t="s">
        <v>194</v>
      </c>
      <c r="D67" s="132">
        <v>0</v>
      </c>
      <c r="E67" s="132">
        <v>0</v>
      </c>
      <c r="F67" s="132">
        <v>0</v>
      </c>
      <c r="G67" s="132">
        <v>0</v>
      </c>
      <c r="H67" s="132">
        <v>0</v>
      </c>
      <c r="I67" s="132">
        <v>0</v>
      </c>
      <c r="J67" s="142">
        <v>0</v>
      </c>
    </row>
    <row r="68" spans="1:10" ht="13.5" customHeight="1">
      <c r="A68" s="408"/>
      <c r="B68" s="82" t="s">
        <v>193</v>
      </c>
      <c r="C68" s="409"/>
      <c r="D68" s="131">
        <v>0</v>
      </c>
      <c r="E68" s="131">
        <v>0</v>
      </c>
      <c r="F68" s="131">
        <v>0</v>
      </c>
      <c r="G68" s="131">
        <v>0</v>
      </c>
      <c r="H68" s="131">
        <v>0</v>
      </c>
      <c r="I68" s="131">
        <v>0</v>
      </c>
      <c r="J68" s="141">
        <v>0</v>
      </c>
    </row>
    <row r="69" spans="1:10" ht="13.5" customHeight="1">
      <c r="A69" s="408"/>
      <c r="B69" s="82" t="s">
        <v>203</v>
      </c>
      <c r="C69" s="409"/>
      <c r="D69" s="131">
        <v>0</v>
      </c>
      <c r="E69" s="131">
        <v>0</v>
      </c>
      <c r="F69" s="131">
        <v>0</v>
      </c>
      <c r="G69" s="131">
        <v>0</v>
      </c>
      <c r="H69" s="131">
        <v>0</v>
      </c>
      <c r="I69" s="131">
        <v>0</v>
      </c>
      <c r="J69" s="141">
        <v>0</v>
      </c>
    </row>
    <row r="70" spans="1:10" ht="13.5" customHeight="1">
      <c r="A70" s="408"/>
      <c r="B70" s="85" t="s">
        <v>202</v>
      </c>
      <c r="C70" s="409"/>
      <c r="D70" s="131">
        <v>0</v>
      </c>
      <c r="E70" s="131">
        <v>0</v>
      </c>
      <c r="F70" s="131">
        <v>0</v>
      </c>
      <c r="G70" s="131">
        <v>0</v>
      </c>
      <c r="H70" s="131">
        <v>0</v>
      </c>
      <c r="I70" s="131">
        <v>0</v>
      </c>
      <c r="J70" s="141">
        <v>0</v>
      </c>
    </row>
    <row r="71" spans="1:10" ht="13.5" customHeight="1">
      <c r="A71" s="408"/>
      <c r="B71" s="82" t="s">
        <v>201</v>
      </c>
      <c r="C71" s="409"/>
      <c r="D71" s="131">
        <v>0</v>
      </c>
      <c r="E71" s="131">
        <v>0</v>
      </c>
      <c r="F71" s="131">
        <v>0</v>
      </c>
      <c r="G71" s="131">
        <v>0</v>
      </c>
      <c r="H71" s="131">
        <v>0</v>
      </c>
      <c r="I71" s="131">
        <v>0</v>
      </c>
      <c r="J71" s="141">
        <v>0</v>
      </c>
    </row>
    <row r="72" spans="1:10" s="83" customFormat="1" ht="28.5">
      <c r="A72" s="408">
        <v>12</v>
      </c>
      <c r="B72" s="84" t="s">
        <v>206</v>
      </c>
      <c r="C72" s="409" t="s">
        <v>194</v>
      </c>
      <c r="D72" s="132">
        <v>8</v>
      </c>
      <c r="E72" s="290">
        <f>SUM(E73:E76)</f>
        <v>2</v>
      </c>
      <c r="F72" s="132">
        <v>8</v>
      </c>
      <c r="G72" s="132">
        <v>8</v>
      </c>
      <c r="H72" s="132">
        <v>8</v>
      </c>
      <c r="I72" s="132">
        <v>8</v>
      </c>
      <c r="J72" s="142">
        <v>8</v>
      </c>
    </row>
    <row r="73" spans="1:10" ht="13.5" customHeight="1">
      <c r="A73" s="408"/>
      <c r="B73" s="82" t="s">
        <v>193</v>
      </c>
      <c r="C73" s="409"/>
      <c r="D73" s="329">
        <f>D72-D74-D75</f>
        <v>0</v>
      </c>
      <c r="E73" s="322">
        <v>0</v>
      </c>
      <c r="F73" s="329">
        <f>F72-F74-F75</f>
        <v>2</v>
      </c>
      <c r="G73" s="329">
        <f>G72-G74-G75</f>
        <v>0</v>
      </c>
      <c r="H73" s="329">
        <f>H72-H74-H75</f>
        <v>1</v>
      </c>
      <c r="I73" s="329">
        <f>I72-I74-I75</f>
        <v>2</v>
      </c>
      <c r="J73" s="330">
        <f>J72-J74-J75</f>
        <v>4</v>
      </c>
    </row>
    <row r="74" spans="1:10" ht="13.5" customHeight="1">
      <c r="A74" s="408"/>
      <c r="B74" s="82" t="s">
        <v>203</v>
      </c>
      <c r="C74" s="409"/>
      <c r="D74" s="322">
        <v>8</v>
      </c>
      <c r="E74" s="322">
        <v>2</v>
      </c>
      <c r="F74" s="322">
        <f>D74-E74</f>
        <v>6</v>
      </c>
      <c r="G74" s="322">
        <v>8</v>
      </c>
      <c r="H74" s="322">
        <v>7</v>
      </c>
      <c r="I74" s="322">
        <v>6</v>
      </c>
      <c r="J74" s="323">
        <v>4</v>
      </c>
    </row>
    <row r="75" spans="1:10" ht="13.5" customHeight="1">
      <c r="A75" s="408"/>
      <c r="B75" s="85" t="s">
        <v>202</v>
      </c>
      <c r="C75" s="409"/>
      <c r="D75" s="322">
        <v>0</v>
      </c>
      <c r="E75" s="322">
        <v>0</v>
      </c>
      <c r="F75" s="322">
        <v>0</v>
      </c>
      <c r="G75" s="322">
        <v>0</v>
      </c>
      <c r="H75" s="322">
        <v>0</v>
      </c>
      <c r="I75" s="322">
        <v>0</v>
      </c>
      <c r="J75" s="323">
        <v>0</v>
      </c>
    </row>
    <row r="76" spans="1:10" ht="13.5" customHeight="1">
      <c r="A76" s="408"/>
      <c r="B76" s="82" t="s">
        <v>201</v>
      </c>
      <c r="C76" s="409"/>
      <c r="D76" s="322">
        <v>0</v>
      </c>
      <c r="E76" s="322">
        <v>0</v>
      </c>
      <c r="F76" s="322">
        <v>0</v>
      </c>
      <c r="G76" s="322">
        <v>0</v>
      </c>
      <c r="H76" s="322">
        <v>0</v>
      </c>
      <c r="I76" s="322">
        <v>0</v>
      </c>
      <c r="J76" s="323">
        <v>0</v>
      </c>
    </row>
    <row r="77" spans="1:10" s="83" customFormat="1" ht="28.5">
      <c r="A77" s="408">
        <v>13</v>
      </c>
      <c r="B77" s="84" t="s">
        <v>205</v>
      </c>
      <c r="C77" s="409" t="s">
        <v>194</v>
      </c>
      <c r="D77" s="132">
        <v>22</v>
      </c>
      <c r="E77" s="290">
        <f>SUM(E78:E81)</f>
        <v>3</v>
      </c>
      <c r="F77" s="132">
        <v>22</v>
      </c>
      <c r="G77" s="132">
        <v>22</v>
      </c>
      <c r="H77" s="132">
        <v>22</v>
      </c>
      <c r="I77" s="132">
        <v>22</v>
      </c>
      <c r="J77" s="142">
        <v>22</v>
      </c>
    </row>
    <row r="78" spans="1:10" ht="13.5" customHeight="1">
      <c r="A78" s="408"/>
      <c r="B78" s="82" t="s">
        <v>193</v>
      </c>
      <c r="C78" s="409"/>
      <c r="D78" s="329">
        <f>D77-D79-D80</f>
        <v>0</v>
      </c>
      <c r="E78" s="322">
        <v>0</v>
      </c>
      <c r="F78" s="329">
        <f>F77-F79-F80</f>
        <v>4</v>
      </c>
      <c r="G78" s="329">
        <f>G77-G79-G80</f>
        <v>5</v>
      </c>
      <c r="H78" s="329">
        <f>H77-H79-H80</f>
        <v>5</v>
      </c>
      <c r="I78" s="329">
        <f>I77-I79-I80</f>
        <v>7</v>
      </c>
      <c r="J78" s="330">
        <f>J77-J79-J80</f>
        <v>11</v>
      </c>
    </row>
    <row r="79" spans="1:10" ht="13.5" customHeight="1">
      <c r="A79" s="408"/>
      <c r="B79" s="82" t="s">
        <v>203</v>
      </c>
      <c r="C79" s="409"/>
      <c r="D79" s="322">
        <v>21</v>
      </c>
      <c r="E79" s="322">
        <v>3</v>
      </c>
      <c r="F79" s="322">
        <f>D79-E79</f>
        <v>18</v>
      </c>
      <c r="G79" s="322">
        <v>17</v>
      </c>
      <c r="H79" s="322">
        <v>17</v>
      </c>
      <c r="I79" s="322">
        <v>15</v>
      </c>
      <c r="J79" s="323">
        <v>11</v>
      </c>
    </row>
    <row r="80" spans="1:10" ht="13.5" customHeight="1">
      <c r="A80" s="408"/>
      <c r="B80" s="85" t="s">
        <v>202</v>
      </c>
      <c r="C80" s="409"/>
      <c r="D80" s="322">
        <v>1</v>
      </c>
      <c r="E80" s="322">
        <v>0</v>
      </c>
      <c r="F80" s="322">
        <v>0</v>
      </c>
      <c r="G80" s="322">
        <v>0</v>
      </c>
      <c r="H80" s="322">
        <v>0</v>
      </c>
      <c r="I80" s="322">
        <v>0</v>
      </c>
      <c r="J80" s="323">
        <v>0</v>
      </c>
    </row>
    <row r="81" spans="1:10" ht="13.5" customHeight="1">
      <c r="A81" s="408"/>
      <c r="B81" s="82" t="s">
        <v>201</v>
      </c>
      <c r="C81" s="409"/>
      <c r="D81" s="322">
        <v>0</v>
      </c>
      <c r="E81" s="322">
        <v>0</v>
      </c>
      <c r="F81" s="322">
        <v>0</v>
      </c>
      <c r="G81" s="322">
        <v>0</v>
      </c>
      <c r="H81" s="322">
        <v>0</v>
      </c>
      <c r="I81" s="322">
        <v>0</v>
      </c>
      <c r="J81" s="323">
        <v>0</v>
      </c>
    </row>
    <row r="82" spans="1:10" s="83" customFormat="1" ht="42.75">
      <c r="A82" s="408">
        <v>14</v>
      </c>
      <c r="B82" s="86" t="s">
        <v>204</v>
      </c>
      <c r="C82" s="409" t="s">
        <v>194</v>
      </c>
      <c r="D82" s="132">
        <v>689</v>
      </c>
      <c r="E82" s="290">
        <f>SUM(E83:E86)</f>
        <v>145</v>
      </c>
      <c r="F82" s="132">
        <v>689</v>
      </c>
      <c r="G82" s="132">
        <v>692</v>
      </c>
      <c r="H82" s="132">
        <v>694</v>
      </c>
      <c r="I82" s="132">
        <v>695</v>
      </c>
      <c r="J82" s="142">
        <v>696</v>
      </c>
    </row>
    <row r="83" spans="1:10" ht="13.5" customHeight="1">
      <c r="A83" s="408"/>
      <c r="B83" s="82" t="s">
        <v>193</v>
      </c>
      <c r="C83" s="409"/>
      <c r="D83" s="329">
        <f>D82-D84-D85</f>
        <v>206</v>
      </c>
      <c r="E83" s="322">
        <v>0</v>
      </c>
      <c r="F83" s="329">
        <f>F82-F84-F85</f>
        <v>351</v>
      </c>
      <c r="G83" s="329">
        <f>G82-G84-G85</f>
        <v>415</v>
      </c>
      <c r="H83" s="329">
        <f>H82-H84-H85</f>
        <v>450</v>
      </c>
      <c r="I83" s="329">
        <f>I82-I84-I85</f>
        <v>471</v>
      </c>
      <c r="J83" s="330">
        <f>J82-J84-J85</f>
        <v>514</v>
      </c>
    </row>
    <row r="84" spans="1:10" ht="13.5" customHeight="1">
      <c r="A84" s="408"/>
      <c r="B84" s="82" t="s">
        <v>203</v>
      </c>
      <c r="C84" s="409"/>
      <c r="D84" s="322">
        <v>378</v>
      </c>
      <c r="E84" s="322">
        <v>88</v>
      </c>
      <c r="F84" s="322">
        <f>D84-E84</f>
        <v>290</v>
      </c>
      <c r="G84" s="322">
        <v>241</v>
      </c>
      <c r="H84" s="322">
        <v>219</v>
      </c>
      <c r="I84" s="322">
        <v>209</v>
      </c>
      <c r="J84" s="327">
        <v>175</v>
      </c>
    </row>
    <row r="85" spans="1:10" ht="13.5" customHeight="1">
      <c r="A85" s="408"/>
      <c r="B85" s="85" t="s">
        <v>202</v>
      </c>
      <c r="C85" s="409"/>
      <c r="D85" s="322">
        <v>105</v>
      </c>
      <c r="E85" s="322">
        <v>57</v>
      </c>
      <c r="F85" s="322">
        <f>D85-E85</f>
        <v>48</v>
      </c>
      <c r="G85" s="322">
        <v>36</v>
      </c>
      <c r="H85" s="322">
        <v>25</v>
      </c>
      <c r="I85" s="322">
        <v>15</v>
      </c>
      <c r="J85" s="323">
        <v>7</v>
      </c>
    </row>
    <row r="86" spans="1:10" ht="13.5" customHeight="1">
      <c r="A86" s="408"/>
      <c r="B86" s="82" t="s">
        <v>201</v>
      </c>
      <c r="C86" s="409"/>
      <c r="D86" s="322">
        <v>0</v>
      </c>
      <c r="E86" s="322">
        <v>0</v>
      </c>
      <c r="F86" s="322">
        <v>0</v>
      </c>
      <c r="G86" s="322">
        <v>0</v>
      </c>
      <c r="H86" s="322">
        <v>0</v>
      </c>
      <c r="I86" s="322">
        <v>0</v>
      </c>
      <c r="J86" s="323">
        <v>0</v>
      </c>
    </row>
    <row r="87" spans="1:10" ht="13.5" customHeight="1">
      <c r="A87" s="408"/>
      <c r="B87" s="82" t="s">
        <v>200</v>
      </c>
      <c r="C87" s="409"/>
      <c r="D87" s="322">
        <v>0</v>
      </c>
      <c r="E87" s="322">
        <v>0</v>
      </c>
      <c r="F87" s="322">
        <v>0</v>
      </c>
      <c r="G87" s="322">
        <v>0</v>
      </c>
      <c r="H87" s="322">
        <v>0</v>
      </c>
      <c r="I87" s="322">
        <v>0</v>
      </c>
      <c r="J87" s="323">
        <v>0</v>
      </c>
    </row>
    <row r="88" spans="1:10" s="83" customFormat="1" ht="29.25" customHeight="1">
      <c r="A88" s="408">
        <v>15</v>
      </c>
      <c r="B88" s="84" t="s">
        <v>199</v>
      </c>
      <c r="C88" s="409" t="s">
        <v>194</v>
      </c>
      <c r="D88" s="130">
        <v>0</v>
      </c>
      <c r="E88" s="130">
        <v>0</v>
      </c>
      <c r="F88" s="130">
        <v>0</v>
      </c>
      <c r="G88" s="130">
        <v>0</v>
      </c>
      <c r="H88" s="130">
        <v>0</v>
      </c>
      <c r="I88" s="130">
        <v>0</v>
      </c>
      <c r="J88" s="140">
        <v>0</v>
      </c>
    </row>
    <row r="89" spans="1:10" ht="13.5" customHeight="1">
      <c r="A89" s="408"/>
      <c r="B89" s="82" t="s">
        <v>193</v>
      </c>
      <c r="C89" s="409"/>
      <c r="D89" s="131">
        <v>0</v>
      </c>
      <c r="E89" s="131">
        <v>0</v>
      </c>
      <c r="F89" s="131">
        <v>0</v>
      </c>
      <c r="G89" s="131">
        <v>0</v>
      </c>
      <c r="H89" s="131">
        <v>0</v>
      </c>
      <c r="I89" s="131">
        <v>0</v>
      </c>
      <c r="J89" s="141">
        <v>0</v>
      </c>
    </row>
    <row r="90" spans="1:10" ht="48" customHeight="1">
      <c r="A90" s="408"/>
      <c r="B90" s="82" t="s">
        <v>198</v>
      </c>
      <c r="C90" s="409"/>
      <c r="D90" s="131">
        <v>0</v>
      </c>
      <c r="E90" s="131">
        <v>0</v>
      </c>
      <c r="F90" s="131">
        <v>0</v>
      </c>
      <c r="G90" s="131">
        <v>0</v>
      </c>
      <c r="H90" s="131">
        <v>0</v>
      </c>
      <c r="I90" s="131">
        <v>0</v>
      </c>
      <c r="J90" s="141">
        <v>0</v>
      </c>
    </row>
    <row r="91" spans="1:10" ht="29.25" customHeight="1">
      <c r="A91" s="408"/>
      <c r="B91" s="82" t="s">
        <v>191</v>
      </c>
      <c r="C91" s="409"/>
      <c r="D91" s="131">
        <v>0</v>
      </c>
      <c r="E91" s="131">
        <v>0</v>
      </c>
      <c r="F91" s="131">
        <v>0</v>
      </c>
      <c r="G91" s="131">
        <v>0</v>
      </c>
      <c r="H91" s="131">
        <v>0</v>
      </c>
      <c r="I91" s="131">
        <v>0</v>
      </c>
      <c r="J91" s="141">
        <v>0</v>
      </c>
    </row>
    <row r="92" spans="1:10" s="83" customFormat="1" ht="43.5" customHeight="1">
      <c r="A92" s="408">
        <v>16</v>
      </c>
      <c r="B92" s="84" t="s">
        <v>197</v>
      </c>
      <c r="C92" s="409" t="s">
        <v>194</v>
      </c>
      <c r="D92" s="132">
        <v>14</v>
      </c>
      <c r="E92" s="290">
        <f>SUM(E93:E95)</f>
        <v>1</v>
      </c>
      <c r="F92" s="132">
        <v>14</v>
      </c>
      <c r="G92" s="132">
        <v>14</v>
      </c>
      <c r="H92" s="132">
        <v>14</v>
      </c>
      <c r="I92" s="132">
        <v>14</v>
      </c>
      <c r="J92" s="142">
        <v>14</v>
      </c>
    </row>
    <row r="93" spans="1:10" ht="13.5" customHeight="1">
      <c r="A93" s="408"/>
      <c r="B93" s="82" t="s">
        <v>193</v>
      </c>
      <c r="C93" s="409"/>
      <c r="D93" s="329">
        <f>D92-D94-D95</f>
        <v>1</v>
      </c>
      <c r="E93" s="322">
        <v>0</v>
      </c>
      <c r="F93" s="329">
        <f>F92-F94-F95</f>
        <v>2</v>
      </c>
      <c r="G93" s="329">
        <f>G92-G94-G95</f>
        <v>3</v>
      </c>
      <c r="H93" s="329">
        <f>H92-H94-H95</f>
        <v>4</v>
      </c>
      <c r="I93" s="329">
        <f>I92-I94-I95</f>
        <v>6</v>
      </c>
      <c r="J93" s="330">
        <f>J92-J94-J95</f>
        <v>8</v>
      </c>
    </row>
    <row r="94" spans="1:10" ht="27.75" customHeight="1">
      <c r="A94" s="408"/>
      <c r="B94" s="82" t="s">
        <v>192</v>
      </c>
      <c r="C94" s="409"/>
      <c r="D94" s="322">
        <v>12</v>
      </c>
      <c r="E94" s="322">
        <v>0</v>
      </c>
      <c r="F94" s="322">
        <f>D94-E94</f>
        <v>12</v>
      </c>
      <c r="G94" s="322">
        <v>11</v>
      </c>
      <c r="H94" s="322">
        <v>10</v>
      </c>
      <c r="I94" s="322">
        <v>8</v>
      </c>
      <c r="J94" s="323">
        <v>6</v>
      </c>
    </row>
    <row r="95" spans="1:10" ht="29.25" customHeight="1">
      <c r="A95" s="408"/>
      <c r="B95" s="82" t="s">
        <v>191</v>
      </c>
      <c r="C95" s="409"/>
      <c r="D95" s="322">
        <v>1</v>
      </c>
      <c r="E95" s="322">
        <v>1</v>
      </c>
      <c r="F95" s="322">
        <f>D95-E95</f>
        <v>0</v>
      </c>
      <c r="G95" s="322">
        <v>0</v>
      </c>
      <c r="H95" s="322">
        <v>0</v>
      </c>
      <c r="I95" s="322">
        <v>0</v>
      </c>
      <c r="J95" s="323">
        <v>0</v>
      </c>
    </row>
    <row r="96" spans="1:10" s="83" customFormat="1" ht="27" customHeight="1">
      <c r="A96" s="408">
        <v>17</v>
      </c>
      <c r="B96" s="84" t="s">
        <v>196</v>
      </c>
      <c r="C96" s="409" t="s">
        <v>194</v>
      </c>
      <c r="D96" s="132">
        <v>40</v>
      </c>
      <c r="E96" s="290">
        <f>SUM(E97:E99)</f>
        <v>3</v>
      </c>
      <c r="F96" s="132">
        <v>41</v>
      </c>
      <c r="G96" s="132">
        <v>41</v>
      </c>
      <c r="H96" s="132">
        <v>41</v>
      </c>
      <c r="I96" s="132">
        <v>41</v>
      </c>
      <c r="J96" s="142">
        <v>41</v>
      </c>
    </row>
    <row r="97" spans="1:10" ht="20.25" customHeight="1">
      <c r="A97" s="408"/>
      <c r="B97" s="82" t="s">
        <v>193</v>
      </c>
      <c r="C97" s="409"/>
      <c r="D97" s="329">
        <f>D96-D98-D99</f>
        <v>15</v>
      </c>
      <c r="E97" s="322">
        <v>0</v>
      </c>
      <c r="F97" s="329">
        <f>F96-F98-F99</f>
        <v>16</v>
      </c>
      <c r="G97" s="329">
        <f>G96-G98-G99</f>
        <v>17</v>
      </c>
      <c r="H97" s="329">
        <f>H96-H98-H99</f>
        <v>19</v>
      </c>
      <c r="I97" s="329">
        <f>I96-I98-I99</f>
        <v>19</v>
      </c>
      <c r="J97" s="330">
        <f>J96-J98-J99</f>
        <v>22</v>
      </c>
    </row>
    <row r="98" spans="1:10" ht="26.25" customHeight="1">
      <c r="A98" s="408"/>
      <c r="B98" s="82" t="s">
        <v>192</v>
      </c>
      <c r="C98" s="409"/>
      <c r="D98" s="322">
        <v>25</v>
      </c>
      <c r="E98" s="322">
        <v>3</v>
      </c>
      <c r="F98" s="322">
        <v>25</v>
      </c>
      <c r="G98" s="322">
        <v>24</v>
      </c>
      <c r="H98" s="322">
        <v>22</v>
      </c>
      <c r="I98" s="322">
        <v>22</v>
      </c>
      <c r="J98" s="323">
        <v>19</v>
      </c>
    </row>
    <row r="99" spans="1:10" ht="30" customHeight="1">
      <c r="A99" s="408"/>
      <c r="B99" s="82" t="s">
        <v>191</v>
      </c>
      <c r="C99" s="409"/>
      <c r="D99" s="322">
        <v>0</v>
      </c>
      <c r="E99" s="322">
        <v>0</v>
      </c>
      <c r="F99" s="322">
        <v>0</v>
      </c>
      <c r="G99" s="322">
        <v>0</v>
      </c>
      <c r="H99" s="322">
        <v>0</v>
      </c>
      <c r="I99" s="322">
        <v>0</v>
      </c>
      <c r="J99" s="323">
        <v>0</v>
      </c>
    </row>
    <row r="100" spans="1:10" s="83" customFormat="1" ht="29.25" customHeight="1">
      <c r="A100" s="408">
        <v>18</v>
      </c>
      <c r="B100" s="84" t="s">
        <v>195</v>
      </c>
      <c r="C100" s="409" t="s">
        <v>194</v>
      </c>
      <c r="D100" s="132">
        <v>928</v>
      </c>
      <c r="E100" s="290">
        <f>SUM(E101:E103)</f>
        <v>128</v>
      </c>
      <c r="F100" s="132">
        <v>928</v>
      </c>
      <c r="G100" s="132">
        <v>933</v>
      </c>
      <c r="H100" s="132">
        <v>937</v>
      </c>
      <c r="I100" s="132">
        <v>938</v>
      </c>
      <c r="J100" s="142">
        <v>940</v>
      </c>
    </row>
    <row r="101" spans="1:10" ht="17.25" customHeight="1">
      <c r="A101" s="408"/>
      <c r="B101" s="82" t="s">
        <v>193</v>
      </c>
      <c r="C101" s="409"/>
      <c r="D101" s="329">
        <f>D100-D102-D103</f>
        <v>387</v>
      </c>
      <c r="E101" s="322">
        <v>0</v>
      </c>
      <c r="F101" s="329">
        <f>F100-F102-F103</f>
        <v>515</v>
      </c>
      <c r="G101" s="329">
        <f>G100-G102-G103</f>
        <v>552</v>
      </c>
      <c r="H101" s="329">
        <f>H100-H102-H103</f>
        <v>606</v>
      </c>
      <c r="I101" s="329">
        <f>I100-I102-I103</f>
        <v>657</v>
      </c>
      <c r="J101" s="330">
        <f>J100-J102-J103</f>
        <v>709</v>
      </c>
    </row>
    <row r="102" spans="1:10" ht="29.25" customHeight="1">
      <c r="A102" s="408"/>
      <c r="B102" s="82" t="s">
        <v>192</v>
      </c>
      <c r="C102" s="409"/>
      <c r="D102" s="322">
        <v>541</v>
      </c>
      <c r="E102" s="322">
        <v>128</v>
      </c>
      <c r="F102" s="322">
        <f>D102-E102</f>
        <v>413</v>
      </c>
      <c r="G102" s="322">
        <v>381</v>
      </c>
      <c r="H102" s="322">
        <v>331</v>
      </c>
      <c r="I102" s="322">
        <v>281</v>
      </c>
      <c r="J102" s="323">
        <v>231</v>
      </c>
    </row>
    <row r="103" spans="1:10" ht="31.5" customHeight="1" thickBot="1">
      <c r="A103" s="414"/>
      <c r="B103" s="143" t="s">
        <v>191</v>
      </c>
      <c r="C103" s="415"/>
      <c r="D103" s="331">
        <v>0</v>
      </c>
      <c r="E103" s="331">
        <v>0</v>
      </c>
      <c r="F103" s="331">
        <v>0</v>
      </c>
      <c r="G103" s="331">
        <v>0</v>
      </c>
      <c r="H103" s="331">
        <v>0</v>
      </c>
      <c r="I103" s="331">
        <v>0</v>
      </c>
      <c r="J103" s="332">
        <v>0</v>
      </c>
    </row>
    <row r="104" spans="1:10" ht="15" customHeight="1">
      <c r="A104" s="412"/>
      <c r="B104" s="412"/>
      <c r="C104" s="412"/>
      <c r="D104" s="412"/>
      <c r="E104" s="412"/>
      <c r="F104" s="412"/>
    </row>
    <row r="105" spans="1:10" ht="30" customHeight="1">
      <c r="A105" s="413" t="s">
        <v>190</v>
      </c>
      <c r="B105" s="413"/>
      <c r="C105" s="413"/>
      <c r="D105" s="413"/>
      <c r="E105" s="413"/>
      <c r="F105" s="413"/>
    </row>
    <row r="106" spans="1:10">
      <c r="A106" s="413" t="s">
        <v>183</v>
      </c>
      <c r="B106" s="413"/>
      <c r="C106" s="413"/>
      <c r="D106" s="413"/>
      <c r="E106" s="413"/>
      <c r="F106" s="413"/>
    </row>
  </sheetData>
  <autoFilter ref="A6:O103" xr:uid="{7BB2D677-E3D5-4CD6-8EB6-4DCB50F4D75E}"/>
  <mergeCells count="48">
    <mergeCell ref="A104:F104"/>
    <mergeCell ref="A105:F105"/>
    <mergeCell ref="A106:F106"/>
    <mergeCell ref="A92:A95"/>
    <mergeCell ref="C92:C95"/>
    <mergeCell ref="A96:A99"/>
    <mergeCell ref="C96:C99"/>
    <mergeCell ref="A100:A103"/>
    <mergeCell ref="C100:C103"/>
    <mergeCell ref="A77:A81"/>
    <mergeCell ref="C77:C81"/>
    <mergeCell ref="A82:A87"/>
    <mergeCell ref="C82:C87"/>
    <mergeCell ref="A88:A91"/>
    <mergeCell ref="C88:C91"/>
    <mergeCell ref="A61:A66"/>
    <mergeCell ref="C61:C66"/>
    <mergeCell ref="A67:A71"/>
    <mergeCell ref="C67:C71"/>
    <mergeCell ref="A72:A76"/>
    <mergeCell ref="C72:C76"/>
    <mergeCell ref="A43:A48"/>
    <mergeCell ref="C43:C48"/>
    <mergeCell ref="A49:A54"/>
    <mergeCell ref="C49:C54"/>
    <mergeCell ref="A55:A60"/>
    <mergeCell ref="C55:C60"/>
    <mergeCell ref="A25:A30"/>
    <mergeCell ref="C25:C30"/>
    <mergeCell ref="A31:A36"/>
    <mergeCell ref="C31:C36"/>
    <mergeCell ref="A37:A42"/>
    <mergeCell ref="C37:C42"/>
    <mergeCell ref="A7:A12"/>
    <mergeCell ref="C7:C12"/>
    <mergeCell ref="A13:A18"/>
    <mergeCell ref="C13:C18"/>
    <mergeCell ref="A19:A24"/>
    <mergeCell ref="C19:C24"/>
    <mergeCell ref="E1:F1"/>
    <mergeCell ref="I1:J1"/>
    <mergeCell ref="A3:J3"/>
    <mergeCell ref="A4:A5"/>
    <mergeCell ref="B4:B5"/>
    <mergeCell ref="C4:C5"/>
    <mergeCell ref="D4:D5"/>
    <mergeCell ref="E4:E5"/>
    <mergeCell ref="F4:J4"/>
  </mergeCells>
  <pageMargins left="0.6692913385826772" right="0.39370078740157483" top="0.35433070866141736" bottom="0.43307086614173229" header="0.23622047244094491" footer="0.23622047244094491"/>
  <pageSetup paperSize="9" scale="37" fitToHeight="2"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249977111117893"/>
  </sheetPr>
  <dimension ref="A1:O106"/>
  <sheetViews>
    <sheetView zoomScale="80" zoomScaleNormal="80" workbookViewId="0">
      <pane xSplit="4" ySplit="5" topLeftCell="E84" activePane="bottomRight" state="frozen"/>
      <selection pane="topRight" activeCell="E1" sqref="E1"/>
      <selection pane="bottomLeft" activeCell="A6" sqref="A6"/>
      <selection pane="bottomRight" activeCell="E102" sqref="E102"/>
    </sheetView>
  </sheetViews>
  <sheetFormatPr defaultRowHeight="15"/>
  <cols>
    <col min="1" max="1" width="4.140625" style="81" customWidth="1"/>
    <col min="2" max="2" width="36" style="114" customWidth="1"/>
    <col min="3" max="3" width="7.5703125" style="114" customWidth="1"/>
    <col min="4" max="4" width="14" style="114" customWidth="1"/>
    <col min="5" max="5" width="12" style="114" customWidth="1"/>
    <col min="6" max="6" width="11.5703125" style="114" customWidth="1"/>
    <col min="7" max="7" width="13.42578125" style="114" customWidth="1"/>
    <col min="8" max="8" width="12.7109375" style="114" customWidth="1"/>
    <col min="9" max="9" width="12" style="114" customWidth="1"/>
    <col min="10" max="10" width="13" style="114" customWidth="1"/>
    <col min="11" max="16384" width="9.140625" style="81"/>
  </cols>
  <sheetData>
    <row r="1" spans="1:15">
      <c r="E1" s="404"/>
      <c r="F1" s="404"/>
      <c r="I1" s="404" t="s">
        <v>223</v>
      </c>
      <c r="J1" s="404"/>
    </row>
    <row r="2" spans="1:15" ht="15.75" thickBot="1"/>
    <row r="3" spans="1:15" ht="22.5" customHeight="1">
      <c r="A3" s="405" t="s">
        <v>448</v>
      </c>
      <c r="B3" s="406"/>
      <c r="C3" s="406"/>
      <c r="D3" s="406"/>
      <c r="E3" s="406"/>
      <c r="F3" s="406"/>
      <c r="G3" s="406"/>
      <c r="H3" s="406"/>
      <c r="I3" s="406"/>
      <c r="J3" s="407"/>
      <c r="K3" s="88"/>
      <c r="L3" s="88"/>
      <c r="M3" s="88"/>
      <c r="N3" s="88"/>
      <c r="O3" s="88"/>
    </row>
    <row r="4" spans="1:15" ht="49.5" customHeight="1">
      <c r="A4" s="408" t="s">
        <v>0</v>
      </c>
      <c r="B4" s="409" t="s">
        <v>222</v>
      </c>
      <c r="C4" s="409" t="s">
        <v>221</v>
      </c>
      <c r="D4" s="410" t="s">
        <v>528</v>
      </c>
      <c r="E4" s="410" t="s">
        <v>529</v>
      </c>
      <c r="F4" s="410" t="s">
        <v>220</v>
      </c>
      <c r="G4" s="410"/>
      <c r="H4" s="410"/>
      <c r="I4" s="410"/>
      <c r="J4" s="411"/>
      <c r="K4" s="88"/>
      <c r="L4" s="88"/>
      <c r="M4" s="88"/>
      <c r="N4" s="88"/>
      <c r="O4" s="88"/>
    </row>
    <row r="5" spans="1:15" ht="33" customHeight="1">
      <c r="A5" s="408"/>
      <c r="B5" s="409"/>
      <c r="C5" s="409"/>
      <c r="D5" s="410"/>
      <c r="E5" s="410"/>
      <c r="F5" s="273" t="s">
        <v>18</v>
      </c>
      <c r="G5" s="273" t="s">
        <v>19</v>
      </c>
      <c r="H5" s="273" t="s">
        <v>20</v>
      </c>
      <c r="I5" s="274" t="s">
        <v>21</v>
      </c>
      <c r="J5" s="274" t="s">
        <v>457</v>
      </c>
    </row>
    <row r="6" spans="1:15" ht="13.5" customHeight="1">
      <c r="A6" s="138">
        <v>1</v>
      </c>
      <c r="B6" s="87">
        <v>2</v>
      </c>
      <c r="C6" s="87">
        <v>3</v>
      </c>
      <c r="D6" s="87">
        <v>4</v>
      </c>
      <c r="E6" s="87">
        <v>5</v>
      </c>
      <c r="F6" s="87">
        <v>6</v>
      </c>
      <c r="G6" s="115">
        <v>7</v>
      </c>
      <c r="H6" s="116">
        <v>8</v>
      </c>
      <c r="I6" s="116">
        <v>9</v>
      </c>
      <c r="J6" s="139">
        <v>10</v>
      </c>
    </row>
    <row r="7" spans="1:15" s="83" customFormat="1" ht="15.75" customHeight="1">
      <c r="A7" s="408">
        <v>1</v>
      </c>
      <c r="B7" s="86" t="s">
        <v>219</v>
      </c>
      <c r="C7" s="409" t="s">
        <v>215</v>
      </c>
      <c r="D7" s="132">
        <v>0</v>
      </c>
      <c r="E7" s="132">
        <v>0</v>
      </c>
      <c r="F7" s="132">
        <v>0</v>
      </c>
      <c r="G7" s="132">
        <v>0</v>
      </c>
      <c r="H7" s="132">
        <v>0</v>
      </c>
      <c r="I7" s="132">
        <v>0</v>
      </c>
      <c r="J7" s="142">
        <v>0</v>
      </c>
    </row>
    <row r="8" spans="1:15" ht="13.5" customHeight="1">
      <c r="A8" s="408"/>
      <c r="B8" s="82" t="s">
        <v>193</v>
      </c>
      <c r="C8" s="409"/>
      <c r="D8" s="131">
        <v>0</v>
      </c>
      <c r="E8" s="131">
        <v>0</v>
      </c>
      <c r="F8" s="131">
        <v>0</v>
      </c>
      <c r="G8" s="131">
        <v>0</v>
      </c>
      <c r="H8" s="131">
        <v>0</v>
      </c>
      <c r="I8" s="131">
        <v>0</v>
      </c>
      <c r="J8" s="141">
        <v>0</v>
      </c>
    </row>
    <row r="9" spans="1:15" ht="13.5" customHeight="1">
      <c r="A9" s="408"/>
      <c r="B9" s="82" t="s">
        <v>203</v>
      </c>
      <c r="C9" s="409"/>
      <c r="D9" s="131">
        <v>0</v>
      </c>
      <c r="E9" s="131">
        <v>0</v>
      </c>
      <c r="F9" s="131">
        <v>0</v>
      </c>
      <c r="G9" s="131">
        <v>0</v>
      </c>
      <c r="H9" s="131">
        <v>0</v>
      </c>
      <c r="I9" s="131">
        <v>0</v>
      </c>
      <c r="J9" s="141">
        <v>0</v>
      </c>
    </row>
    <row r="10" spans="1:15" ht="13.5" customHeight="1">
      <c r="A10" s="408"/>
      <c r="B10" s="85" t="s">
        <v>202</v>
      </c>
      <c r="C10" s="409"/>
      <c r="D10" s="131">
        <v>0</v>
      </c>
      <c r="E10" s="131">
        <v>0</v>
      </c>
      <c r="F10" s="131">
        <v>0</v>
      </c>
      <c r="G10" s="131">
        <v>0</v>
      </c>
      <c r="H10" s="131">
        <v>0</v>
      </c>
      <c r="I10" s="131">
        <v>0</v>
      </c>
      <c r="J10" s="141">
        <v>0</v>
      </c>
    </row>
    <row r="11" spans="1:15" ht="13.5" customHeight="1">
      <c r="A11" s="408"/>
      <c r="B11" s="85" t="s">
        <v>201</v>
      </c>
      <c r="C11" s="409"/>
      <c r="D11" s="131">
        <v>0</v>
      </c>
      <c r="E11" s="131">
        <v>0</v>
      </c>
      <c r="F11" s="131">
        <v>0</v>
      </c>
      <c r="G11" s="131">
        <v>0</v>
      </c>
      <c r="H11" s="131">
        <v>0</v>
      </c>
      <c r="I11" s="131">
        <v>0</v>
      </c>
      <c r="J11" s="141">
        <v>0</v>
      </c>
    </row>
    <row r="12" spans="1:15" ht="13.5" customHeight="1">
      <c r="A12" s="408"/>
      <c r="B12" s="82" t="s">
        <v>200</v>
      </c>
      <c r="C12" s="409"/>
      <c r="D12" s="131">
        <v>0</v>
      </c>
      <c r="E12" s="131">
        <v>0</v>
      </c>
      <c r="F12" s="131">
        <v>0</v>
      </c>
      <c r="G12" s="131">
        <v>0</v>
      </c>
      <c r="H12" s="131">
        <v>0</v>
      </c>
      <c r="I12" s="131">
        <v>0</v>
      </c>
      <c r="J12" s="141">
        <v>0</v>
      </c>
    </row>
    <row r="13" spans="1:15" s="83" customFormat="1" ht="14.25">
      <c r="A13" s="408">
        <v>2</v>
      </c>
      <c r="B13" s="86" t="s">
        <v>218</v>
      </c>
      <c r="C13" s="409" t="s">
        <v>215</v>
      </c>
      <c r="D13" s="132">
        <v>16.747</v>
      </c>
      <c r="E13" s="132">
        <f>SUM(E14:E18)</f>
        <v>2.2999999999999998</v>
      </c>
      <c r="F13" s="132">
        <v>16.747</v>
      </c>
      <c r="G13" s="132">
        <v>16.747</v>
      </c>
      <c r="H13" s="132">
        <v>17.207000000000001</v>
      </c>
      <c r="I13" s="132">
        <v>17.207000000000001</v>
      </c>
      <c r="J13" s="132">
        <v>17.207000000000001</v>
      </c>
    </row>
    <row r="14" spans="1:15" ht="13.5" customHeight="1">
      <c r="A14" s="408"/>
      <c r="B14" s="82" t="s">
        <v>193</v>
      </c>
      <c r="C14" s="409"/>
      <c r="D14" s="322">
        <f>D13-D15-D16</f>
        <v>2.4609999999999994</v>
      </c>
      <c r="E14" s="322">
        <v>0</v>
      </c>
      <c r="F14" s="322">
        <f>F13-F15-F16</f>
        <v>4.7609999999999992</v>
      </c>
      <c r="G14" s="322">
        <f t="shared" ref="G14:J14" si="0">G13-G15-G16</f>
        <v>4.9609999999999994</v>
      </c>
      <c r="H14" s="322">
        <f t="shared" si="0"/>
        <v>5.6210000000000004</v>
      </c>
      <c r="I14" s="322">
        <f t="shared" si="0"/>
        <v>5.8210000000000006</v>
      </c>
      <c r="J14" s="323">
        <f t="shared" si="0"/>
        <v>6.0210000000000008</v>
      </c>
    </row>
    <row r="15" spans="1:15" ht="13.5" customHeight="1">
      <c r="A15" s="408"/>
      <c r="B15" s="82" t="s">
        <v>203</v>
      </c>
      <c r="C15" s="409"/>
      <c r="D15" s="322">
        <v>11.086</v>
      </c>
      <c r="E15" s="322">
        <v>0</v>
      </c>
      <c r="F15" s="322">
        <f>D15-E15</f>
        <v>11.086</v>
      </c>
      <c r="G15" s="322">
        <v>11.086</v>
      </c>
      <c r="H15" s="322">
        <v>11.086</v>
      </c>
      <c r="I15" s="322">
        <v>11.086</v>
      </c>
      <c r="J15" s="323">
        <v>11.086</v>
      </c>
    </row>
    <row r="16" spans="1:15" ht="13.5" customHeight="1">
      <c r="A16" s="408"/>
      <c r="B16" s="85" t="s">
        <v>202</v>
      </c>
      <c r="C16" s="409"/>
      <c r="D16" s="322">
        <v>3.2</v>
      </c>
      <c r="E16" s="322">
        <v>2.2999999999999998</v>
      </c>
      <c r="F16" s="322">
        <f>D16-E16</f>
        <v>0.90000000000000036</v>
      </c>
      <c r="G16" s="322">
        <v>0.7</v>
      </c>
      <c r="H16" s="322">
        <v>0.5</v>
      </c>
      <c r="I16" s="322">
        <v>0.3</v>
      </c>
      <c r="J16" s="323">
        <v>0.1</v>
      </c>
    </row>
    <row r="17" spans="1:10" ht="13.5" customHeight="1">
      <c r="A17" s="408"/>
      <c r="B17" s="85" t="s">
        <v>201</v>
      </c>
      <c r="C17" s="409"/>
      <c r="D17" s="322">
        <v>0</v>
      </c>
      <c r="E17" s="322">
        <v>0</v>
      </c>
      <c r="F17" s="322">
        <v>0</v>
      </c>
      <c r="G17" s="322">
        <v>0</v>
      </c>
      <c r="H17" s="322">
        <v>0</v>
      </c>
      <c r="I17" s="322">
        <v>0</v>
      </c>
      <c r="J17" s="323">
        <v>0</v>
      </c>
    </row>
    <row r="18" spans="1:10" ht="13.5" customHeight="1">
      <c r="A18" s="408"/>
      <c r="B18" s="82" t="s">
        <v>200</v>
      </c>
      <c r="C18" s="409"/>
      <c r="D18" s="322">
        <v>0</v>
      </c>
      <c r="E18" s="322">
        <v>0</v>
      </c>
      <c r="F18" s="322">
        <v>0</v>
      </c>
      <c r="G18" s="322">
        <v>0</v>
      </c>
      <c r="H18" s="322">
        <v>0</v>
      </c>
      <c r="I18" s="322">
        <v>0</v>
      </c>
      <c r="J18" s="323">
        <v>0</v>
      </c>
    </row>
    <row r="19" spans="1:10" s="83" customFormat="1" ht="14.25">
      <c r="A19" s="408">
        <v>3</v>
      </c>
      <c r="B19" s="86" t="s">
        <v>217</v>
      </c>
      <c r="C19" s="409" t="s">
        <v>215</v>
      </c>
      <c r="D19" s="132">
        <v>148.72800000000001</v>
      </c>
      <c r="E19" s="132">
        <f>SUM(E20:E24)</f>
        <v>18.038</v>
      </c>
      <c r="F19" s="132">
        <f>148.728+8.9</f>
        <v>157.62800000000001</v>
      </c>
      <c r="G19" s="132">
        <v>157.62799999999999</v>
      </c>
      <c r="H19" s="132">
        <v>157.62799999999999</v>
      </c>
      <c r="I19" s="132">
        <v>157.62799999999999</v>
      </c>
      <c r="J19" s="142">
        <v>157.62799999999999</v>
      </c>
    </row>
    <row r="20" spans="1:10" ht="13.5" customHeight="1">
      <c r="A20" s="408"/>
      <c r="B20" s="82" t="s">
        <v>193</v>
      </c>
      <c r="C20" s="409"/>
      <c r="D20" s="322">
        <f>D19-D21-D22</f>
        <v>97.39200000000001</v>
      </c>
      <c r="E20" s="322">
        <v>0</v>
      </c>
      <c r="F20" s="322">
        <f>F19-F21-F22</f>
        <v>124.33000000000001</v>
      </c>
      <c r="G20" s="322">
        <f t="shared" ref="G20:J20" si="1">G19-G21-G22</f>
        <v>125.64799999999998</v>
      </c>
      <c r="H20" s="322">
        <f t="shared" si="1"/>
        <v>126.24799999999999</v>
      </c>
      <c r="I20" s="322">
        <f t="shared" si="1"/>
        <v>143.64799999999997</v>
      </c>
      <c r="J20" s="323">
        <f t="shared" si="1"/>
        <v>155.648</v>
      </c>
    </row>
    <row r="21" spans="1:10" ht="13.5" customHeight="1">
      <c r="A21" s="408"/>
      <c r="B21" s="82" t="s">
        <v>203</v>
      </c>
      <c r="C21" s="409"/>
      <c r="D21" s="322">
        <v>48.6</v>
      </c>
      <c r="E21" s="322">
        <v>17.82</v>
      </c>
      <c r="F21" s="324">
        <f>D21-E21</f>
        <v>30.78</v>
      </c>
      <c r="G21" s="324">
        <v>30.78</v>
      </c>
      <c r="H21" s="324">
        <v>30.78</v>
      </c>
      <c r="I21" s="324">
        <v>13.58</v>
      </c>
      <c r="J21" s="325">
        <v>1.78</v>
      </c>
    </row>
    <row r="22" spans="1:10" ht="13.5" customHeight="1">
      <c r="A22" s="408"/>
      <c r="B22" s="85" t="s">
        <v>202</v>
      </c>
      <c r="C22" s="409"/>
      <c r="D22" s="322">
        <v>2.7360000000000002</v>
      </c>
      <c r="E22" s="322">
        <v>0.218</v>
      </c>
      <c r="F22" s="322">
        <f>D22-E22</f>
        <v>2.5180000000000002</v>
      </c>
      <c r="G22" s="322">
        <v>1.2</v>
      </c>
      <c r="H22" s="322">
        <v>0.6</v>
      </c>
      <c r="I22" s="322">
        <v>0.4</v>
      </c>
      <c r="J22" s="323">
        <v>0.2</v>
      </c>
    </row>
    <row r="23" spans="1:10" ht="13.5" customHeight="1">
      <c r="A23" s="408"/>
      <c r="B23" s="85" t="s">
        <v>201</v>
      </c>
      <c r="C23" s="409"/>
      <c r="D23" s="322">
        <v>0</v>
      </c>
      <c r="E23" s="322">
        <v>0</v>
      </c>
      <c r="F23" s="322">
        <v>0</v>
      </c>
      <c r="G23" s="322">
        <v>0</v>
      </c>
      <c r="H23" s="322">
        <v>0</v>
      </c>
      <c r="I23" s="322">
        <v>0</v>
      </c>
      <c r="J23" s="323">
        <v>0</v>
      </c>
    </row>
    <row r="24" spans="1:10" ht="13.5" customHeight="1">
      <c r="A24" s="408"/>
      <c r="B24" s="82" t="s">
        <v>200</v>
      </c>
      <c r="C24" s="409"/>
      <c r="D24" s="322">
        <v>0</v>
      </c>
      <c r="E24" s="322">
        <v>0</v>
      </c>
      <c r="F24" s="322">
        <v>0</v>
      </c>
      <c r="G24" s="322">
        <v>0</v>
      </c>
      <c r="H24" s="322">
        <v>0</v>
      </c>
      <c r="I24" s="322">
        <v>0</v>
      </c>
      <c r="J24" s="323">
        <v>0</v>
      </c>
    </row>
    <row r="25" spans="1:10" s="83" customFormat="1" ht="18.75" customHeight="1">
      <c r="A25" s="408">
        <v>4</v>
      </c>
      <c r="B25" s="86" t="s">
        <v>216</v>
      </c>
      <c r="C25" s="409" t="s">
        <v>215</v>
      </c>
      <c r="D25" s="132">
        <v>144.12</v>
      </c>
      <c r="E25" s="289">
        <f>SUM(E26:E30)</f>
        <v>7.3</v>
      </c>
      <c r="F25" s="132">
        <v>144.12</v>
      </c>
      <c r="G25" s="132">
        <v>144.55000000000001</v>
      </c>
      <c r="H25" s="132">
        <v>148.25</v>
      </c>
      <c r="I25" s="132">
        <v>150.25</v>
      </c>
      <c r="J25" s="132">
        <v>150.25</v>
      </c>
    </row>
    <row r="26" spans="1:10" ht="18" customHeight="1">
      <c r="A26" s="408"/>
      <c r="B26" s="82" t="s">
        <v>193</v>
      </c>
      <c r="C26" s="409"/>
      <c r="D26" s="322">
        <f>D25-D27-D28</f>
        <v>73.400000000000006</v>
      </c>
      <c r="E26" s="322">
        <v>0</v>
      </c>
      <c r="F26" s="322">
        <f>F25-F27-F28</f>
        <v>80.7</v>
      </c>
      <c r="G26" s="322">
        <f>G25-G27-G28</f>
        <v>86.90000000000002</v>
      </c>
      <c r="H26" s="322">
        <f>H25-H27-H28</f>
        <v>101.13</v>
      </c>
      <c r="I26" s="322">
        <f>I25-I27-I28</f>
        <v>114.88000000000001</v>
      </c>
      <c r="J26" s="323">
        <f>J25-J27-J28</f>
        <v>115.88</v>
      </c>
    </row>
    <row r="27" spans="1:10" ht="13.5" customHeight="1">
      <c r="A27" s="408"/>
      <c r="B27" s="82" t="s">
        <v>203</v>
      </c>
      <c r="C27" s="409"/>
      <c r="D27" s="322">
        <v>60.97</v>
      </c>
      <c r="E27" s="324">
        <v>2.8</v>
      </c>
      <c r="F27" s="322">
        <f>D27-E27</f>
        <v>58.17</v>
      </c>
      <c r="G27" s="322">
        <v>54.07</v>
      </c>
      <c r="H27" s="322">
        <v>44.77</v>
      </c>
      <c r="I27" s="322">
        <v>33.57</v>
      </c>
      <c r="J27" s="323">
        <v>33.17</v>
      </c>
    </row>
    <row r="28" spans="1:10" ht="13.5" customHeight="1">
      <c r="A28" s="408"/>
      <c r="B28" s="85" t="s">
        <v>202</v>
      </c>
      <c r="C28" s="409"/>
      <c r="D28" s="322">
        <v>9.75</v>
      </c>
      <c r="E28" s="322">
        <v>4.5</v>
      </c>
      <c r="F28" s="322">
        <f>D28-E28</f>
        <v>5.25</v>
      </c>
      <c r="G28" s="322">
        <v>3.58</v>
      </c>
      <c r="H28" s="322">
        <v>2.35</v>
      </c>
      <c r="I28" s="324">
        <v>1.8</v>
      </c>
      <c r="J28" s="325">
        <v>1.2</v>
      </c>
    </row>
    <row r="29" spans="1:10" ht="13.5" customHeight="1">
      <c r="A29" s="408"/>
      <c r="B29" s="85" t="s">
        <v>201</v>
      </c>
      <c r="C29" s="409"/>
      <c r="D29" s="322">
        <v>0</v>
      </c>
      <c r="E29" s="322">
        <v>0</v>
      </c>
      <c r="F29" s="322">
        <v>0</v>
      </c>
      <c r="G29" s="326">
        <v>0</v>
      </c>
      <c r="H29" s="326">
        <v>0</v>
      </c>
      <c r="I29" s="326">
        <v>0</v>
      </c>
      <c r="J29" s="327">
        <v>0</v>
      </c>
    </row>
    <row r="30" spans="1:10" ht="13.5" customHeight="1">
      <c r="A30" s="408"/>
      <c r="B30" s="82" t="s">
        <v>200</v>
      </c>
      <c r="C30" s="409"/>
      <c r="D30" s="322">
        <v>0</v>
      </c>
      <c r="E30" s="322">
        <v>0</v>
      </c>
      <c r="F30" s="322">
        <v>0</v>
      </c>
      <c r="G30" s="326">
        <v>0</v>
      </c>
      <c r="H30" s="326">
        <v>0</v>
      </c>
      <c r="I30" s="326">
        <v>0</v>
      </c>
      <c r="J30" s="327">
        <v>0</v>
      </c>
    </row>
    <row r="31" spans="1:10" s="83" customFormat="1" ht="14.25">
      <c r="A31" s="408">
        <v>5</v>
      </c>
      <c r="B31" s="86" t="s">
        <v>214</v>
      </c>
      <c r="C31" s="409" t="s">
        <v>208</v>
      </c>
      <c r="D31" s="132">
        <v>645.38</v>
      </c>
      <c r="E31" s="132">
        <f>SUM(E32:E36)</f>
        <v>55.952999999999996</v>
      </c>
      <c r="F31" s="132">
        <v>645.38</v>
      </c>
      <c r="G31" s="132">
        <v>645.38</v>
      </c>
      <c r="H31" s="132">
        <v>645.38</v>
      </c>
      <c r="I31" s="132">
        <v>645.38</v>
      </c>
      <c r="J31" s="142">
        <v>645.38</v>
      </c>
    </row>
    <row r="32" spans="1:10" ht="16.5" customHeight="1">
      <c r="A32" s="408"/>
      <c r="B32" s="82" t="s">
        <v>193</v>
      </c>
      <c r="C32" s="409"/>
      <c r="D32" s="324">
        <f>D31-D33-D34</f>
        <v>410</v>
      </c>
      <c r="E32" s="322">
        <v>0</v>
      </c>
      <c r="F32" s="322">
        <f>F31-F33-F34</f>
        <v>465.95300000000003</v>
      </c>
      <c r="G32" s="322">
        <f>G31-G33-G34</f>
        <v>489.50300000000004</v>
      </c>
      <c r="H32" s="322">
        <f>H31-H33-H34</f>
        <v>513.90299999999991</v>
      </c>
      <c r="I32" s="322">
        <f>I31-I33-I34</f>
        <v>530.19299999999998</v>
      </c>
      <c r="J32" s="323">
        <f>J31-J33-J34</f>
        <v>536.923</v>
      </c>
    </row>
    <row r="33" spans="1:10" ht="13.5" customHeight="1">
      <c r="A33" s="408"/>
      <c r="B33" s="82" t="s">
        <v>203</v>
      </c>
      <c r="C33" s="409"/>
      <c r="D33" s="322">
        <v>198.64</v>
      </c>
      <c r="E33" s="322">
        <v>45.262999999999998</v>
      </c>
      <c r="F33" s="322">
        <f>D33-E33</f>
        <v>153.37699999999998</v>
      </c>
      <c r="G33" s="322">
        <v>137.477</v>
      </c>
      <c r="H33" s="322">
        <v>118.777</v>
      </c>
      <c r="I33" s="322">
        <v>106.577</v>
      </c>
      <c r="J33" s="333">
        <v>104.67700000000001</v>
      </c>
    </row>
    <row r="34" spans="1:10" ht="13.5" customHeight="1">
      <c r="A34" s="408"/>
      <c r="B34" s="85" t="s">
        <v>202</v>
      </c>
      <c r="C34" s="409"/>
      <c r="D34" s="322">
        <v>36.74</v>
      </c>
      <c r="E34" s="322">
        <v>10.69</v>
      </c>
      <c r="F34" s="322">
        <f>D34-E34</f>
        <v>26.050000000000004</v>
      </c>
      <c r="G34" s="322">
        <v>18.399999999999999</v>
      </c>
      <c r="H34" s="322">
        <v>12.7</v>
      </c>
      <c r="I34" s="322">
        <v>8.61</v>
      </c>
      <c r="J34" s="323">
        <v>3.78</v>
      </c>
    </row>
    <row r="35" spans="1:10" ht="13.5" customHeight="1">
      <c r="A35" s="408"/>
      <c r="B35" s="85" t="s">
        <v>201</v>
      </c>
      <c r="C35" s="409"/>
      <c r="D35" s="322">
        <v>0</v>
      </c>
      <c r="E35" s="322">
        <v>0</v>
      </c>
      <c r="F35" s="322">
        <v>0</v>
      </c>
      <c r="G35" s="326">
        <v>0</v>
      </c>
      <c r="H35" s="326">
        <v>0</v>
      </c>
      <c r="I35" s="326">
        <v>0</v>
      </c>
      <c r="J35" s="327">
        <v>0</v>
      </c>
    </row>
    <row r="36" spans="1:10" ht="13.5" customHeight="1">
      <c r="A36" s="408"/>
      <c r="B36" s="82" t="s">
        <v>200</v>
      </c>
      <c r="C36" s="409"/>
      <c r="D36" s="322">
        <v>0</v>
      </c>
      <c r="E36" s="322">
        <v>0</v>
      </c>
      <c r="F36" s="322">
        <v>0</v>
      </c>
      <c r="G36" s="326">
        <v>0</v>
      </c>
      <c r="H36" s="326">
        <v>0</v>
      </c>
      <c r="I36" s="326">
        <v>0</v>
      </c>
      <c r="J36" s="327">
        <v>0</v>
      </c>
    </row>
    <row r="37" spans="1:10" s="83" customFormat="1" ht="15" customHeight="1">
      <c r="A37" s="408">
        <v>6</v>
      </c>
      <c r="B37" s="86" t="s">
        <v>213</v>
      </c>
      <c r="C37" s="409" t="s">
        <v>208</v>
      </c>
      <c r="D37" s="132">
        <v>0</v>
      </c>
      <c r="E37" s="132">
        <v>0</v>
      </c>
      <c r="F37" s="132">
        <v>0</v>
      </c>
      <c r="G37" s="132">
        <v>0</v>
      </c>
      <c r="H37" s="132">
        <v>0</v>
      </c>
      <c r="I37" s="132">
        <v>0</v>
      </c>
      <c r="J37" s="142">
        <v>0</v>
      </c>
    </row>
    <row r="38" spans="1:10" ht="13.5" customHeight="1">
      <c r="A38" s="408"/>
      <c r="B38" s="82" t="s">
        <v>193</v>
      </c>
      <c r="C38" s="409"/>
      <c r="D38" s="131">
        <v>0</v>
      </c>
      <c r="E38" s="131">
        <v>0</v>
      </c>
      <c r="F38" s="131">
        <v>0</v>
      </c>
      <c r="G38" s="131">
        <v>0</v>
      </c>
      <c r="H38" s="131">
        <v>0</v>
      </c>
      <c r="I38" s="131">
        <v>0</v>
      </c>
      <c r="J38" s="141">
        <v>0</v>
      </c>
    </row>
    <row r="39" spans="1:10" ht="13.5" customHeight="1">
      <c r="A39" s="408"/>
      <c r="B39" s="82" t="s">
        <v>203</v>
      </c>
      <c r="C39" s="409"/>
      <c r="D39" s="131">
        <v>0</v>
      </c>
      <c r="E39" s="131">
        <v>0</v>
      </c>
      <c r="F39" s="131">
        <v>0</v>
      </c>
      <c r="G39" s="131">
        <v>0</v>
      </c>
      <c r="H39" s="131">
        <v>0</v>
      </c>
      <c r="I39" s="131">
        <v>0</v>
      </c>
      <c r="J39" s="141">
        <v>0</v>
      </c>
    </row>
    <row r="40" spans="1:10">
      <c r="A40" s="408"/>
      <c r="B40" s="85" t="s">
        <v>202</v>
      </c>
      <c r="C40" s="409"/>
      <c r="D40" s="131">
        <v>0</v>
      </c>
      <c r="E40" s="131">
        <v>0</v>
      </c>
      <c r="F40" s="131">
        <v>0</v>
      </c>
      <c r="G40" s="131">
        <v>0</v>
      </c>
      <c r="H40" s="131">
        <v>0</v>
      </c>
      <c r="I40" s="131">
        <v>0</v>
      </c>
      <c r="J40" s="141">
        <v>0</v>
      </c>
    </row>
    <row r="41" spans="1:10" ht="13.5" customHeight="1">
      <c r="A41" s="408"/>
      <c r="B41" s="82" t="s">
        <v>201</v>
      </c>
      <c r="C41" s="409"/>
      <c r="D41" s="131">
        <v>0</v>
      </c>
      <c r="E41" s="131">
        <v>0</v>
      </c>
      <c r="F41" s="131">
        <v>0</v>
      </c>
      <c r="G41" s="131">
        <v>0</v>
      </c>
      <c r="H41" s="131">
        <v>0</v>
      </c>
      <c r="I41" s="131">
        <v>0</v>
      </c>
      <c r="J41" s="141">
        <v>0</v>
      </c>
    </row>
    <row r="42" spans="1:10" ht="13.5" customHeight="1">
      <c r="A42" s="408"/>
      <c r="B42" s="82" t="s">
        <v>200</v>
      </c>
      <c r="C42" s="409"/>
      <c r="D42" s="131">
        <v>0</v>
      </c>
      <c r="E42" s="131">
        <v>0</v>
      </c>
      <c r="F42" s="131">
        <v>0</v>
      </c>
      <c r="G42" s="131">
        <v>0</v>
      </c>
      <c r="H42" s="131">
        <v>0</v>
      </c>
      <c r="I42" s="131">
        <v>0</v>
      </c>
      <c r="J42" s="141">
        <v>0</v>
      </c>
    </row>
    <row r="43" spans="1:10" s="83" customFormat="1" ht="14.25">
      <c r="A43" s="408">
        <v>7</v>
      </c>
      <c r="B43" s="86" t="s">
        <v>212</v>
      </c>
      <c r="C43" s="409" t="s">
        <v>208</v>
      </c>
      <c r="D43" s="132">
        <v>0</v>
      </c>
      <c r="E43" s="132">
        <v>0</v>
      </c>
      <c r="F43" s="132">
        <v>0</v>
      </c>
      <c r="G43" s="132">
        <v>0</v>
      </c>
      <c r="H43" s="132">
        <v>0</v>
      </c>
      <c r="I43" s="132">
        <v>0</v>
      </c>
      <c r="J43" s="142">
        <v>0</v>
      </c>
    </row>
    <row r="44" spans="1:10" ht="13.5" customHeight="1">
      <c r="A44" s="408"/>
      <c r="B44" s="82" t="s">
        <v>193</v>
      </c>
      <c r="C44" s="409"/>
      <c r="D44" s="131">
        <v>0</v>
      </c>
      <c r="E44" s="131">
        <v>0</v>
      </c>
      <c r="F44" s="131">
        <v>0</v>
      </c>
      <c r="G44" s="131">
        <v>0</v>
      </c>
      <c r="H44" s="131">
        <v>0</v>
      </c>
      <c r="I44" s="131">
        <v>0</v>
      </c>
      <c r="J44" s="141">
        <v>0</v>
      </c>
    </row>
    <row r="45" spans="1:10" ht="13.5" customHeight="1">
      <c r="A45" s="408"/>
      <c r="B45" s="82" t="s">
        <v>203</v>
      </c>
      <c r="C45" s="409"/>
      <c r="D45" s="131">
        <v>0</v>
      </c>
      <c r="E45" s="131">
        <v>0</v>
      </c>
      <c r="F45" s="131">
        <v>0</v>
      </c>
      <c r="G45" s="131">
        <v>0</v>
      </c>
      <c r="H45" s="131">
        <v>0</v>
      </c>
      <c r="I45" s="131">
        <v>0</v>
      </c>
      <c r="J45" s="141">
        <v>0</v>
      </c>
    </row>
    <row r="46" spans="1:10" ht="13.5" customHeight="1">
      <c r="A46" s="408"/>
      <c r="B46" s="85" t="s">
        <v>202</v>
      </c>
      <c r="C46" s="409"/>
      <c r="D46" s="131">
        <v>0</v>
      </c>
      <c r="E46" s="131">
        <v>0</v>
      </c>
      <c r="F46" s="131">
        <v>0</v>
      </c>
      <c r="G46" s="131">
        <v>0</v>
      </c>
      <c r="H46" s="131">
        <v>0</v>
      </c>
      <c r="I46" s="131">
        <v>0</v>
      </c>
      <c r="J46" s="141">
        <v>0</v>
      </c>
    </row>
    <row r="47" spans="1:10" ht="13.5" customHeight="1">
      <c r="A47" s="408"/>
      <c r="B47" s="82" t="s">
        <v>201</v>
      </c>
      <c r="C47" s="409"/>
      <c r="D47" s="131">
        <v>0</v>
      </c>
      <c r="E47" s="131">
        <v>0</v>
      </c>
      <c r="F47" s="131">
        <v>0</v>
      </c>
      <c r="G47" s="131">
        <v>0</v>
      </c>
      <c r="H47" s="131">
        <v>0</v>
      </c>
      <c r="I47" s="131">
        <v>0</v>
      </c>
      <c r="J47" s="141">
        <v>0</v>
      </c>
    </row>
    <row r="48" spans="1:10" ht="13.5" customHeight="1">
      <c r="A48" s="408"/>
      <c r="B48" s="82" t="s">
        <v>200</v>
      </c>
      <c r="C48" s="409"/>
      <c r="D48" s="131">
        <v>0</v>
      </c>
      <c r="E48" s="131">
        <v>0</v>
      </c>
      <c r="F48" s="131">
        <v>0</v>
      </c>
      <c r="G48" s="131">
        <v>0</v>
      </c>
      <c r="H48" s="131">
        <v>0</v>
      </c>
      <c r="I48" s="131">
        <v>0</v>
      </c>
      <c r="J48" s="141">
        <v>0</v>
      </c>
    </row>
    <row r="49" spans="1:10" s="83" customFormat="1" ht="14.25">
      <c r="A49" s="408">
        <v>8</v>
      </c>
      <c r="B49" s="86" t="s">
        <v>211</v>
      </c>
      <c r="C49" s="409" t="s">
        <v>208</v>
      </c>
      <c r="D49" s="132">
        <v>0</v>
      </c>
      <c r="E49" s="132">
        <v>0</v>
      </c>
      <c r="F49" s="132">
        <v>0</v>
      </c>
      <c r="G49" s="132">
        <v>0</v>
      </c>
      <c r="H49" s="132">
        <v>0</v>
      </c>
      <c r="I49" s="132">
        <v>0</v>
      </c>
      <c r="J49" s="142">
        <v>0</v>
      </c>
    </row>
    <row r="50" spans="1:10" ht="13.5" customHeight="1">
      <c r="A50" s="408"/>
      <c r="B50" s="82" t="s">
        <v>193</v>
      </c>
      <c r="C50" s="409"/>
      <c r="D50" s="131">
        <v>0</v>
      </c>
      <c r="E50" s="131">
        <v>0</v>
      </c>
      <c r="F50" s="131">
        <v>0</v>
      </c>
      <c r="G50" s="131">
        <v>0</v>
      </c>
      <c r="H50" s="131">
        <v>0</v>
      </c>
      <c r="I50" s="131">
        <v>0</v>
      </c>
      <c r="J50" s="141">
        <v>0</v>
      </c>
    </row>
    <row r="51" spans="1:10" ht="13.5" customHeight="1">
      <c r="A51" s="408"/>
      <c r="B51" s="82" t="s">
        <v>203</v>
      </c>
      <c r="C51" s="409"/>
      <c r="D51" s="131">
        <v>0</v>
      </c>
      <c r="E51" s="131">
        <v>0</v>
      </c>
      <c r="F51" s="131">
        <v>0</v>
      </c>
      <c r="G51" s="131">
        <v>0</v>
      </c>
      <c r="H51" s="131">
        <v>0</v>
      </c>
      <c r="I51" s="131">
        <v>0</v>
      </c>
      <c r="J51" s="141">
        <v>0</v>
      </c>
    </row>
    <row r="52" spans="1:10" ht="13.5" customHeight="1">
      <c r="A52" s="408"/>
      <c r="B52" s="85" t="s">
        <v>202</v>
      </c>
      <c r="C52" s="409"/>
      <c r="D52" s="131">
        <v>0</v>
      </c>
      <c r="E52" s="131">
        <v>0</v>
      </c>
      <c r="F52" s="131">
        <v>0</v>
      </c>
      <c r="G52" s="131">
        <v>0</v>
      </c>
      <c r="H52" s="131">
        <v>0</v>
      </c>
      <c r="I52" s="131">
        <v>0</v>
      </c>
      <c r="J52" s="141">
        <v>0</v>
      </c>
    </row>
    <row r="53" spans="1:10" ht="13.5" customHeight="1">
      <c r="A53" s="408"/>
      <c r="B53" s="82" t="s">
        <v>201</v>
      </c>
      <c r="C53" s="409"/>
      <c r="D53" s="131">
        <v>0</v>
      </c>
      <c r="E53" s="131">
        <v>0</v>
      </c>
      <c r="F53" s="131">
        <v>0</v>
      </c>
      <c r="G53" s="131">
        <v>0</v>
      </c>
      <c r="H53" s="131">
        <v>0</v>
      </c>
      <c r="I53" s="131">
        <v>0</v>
      </c>
      <c r="J53" s="141">
        <v>0</v>
      </c>
    </row>
    <row r="54" spans="1:10" ht="13.5" customHeight="1">
      <c r="A54" s="408"/>
      <c r="B54" s="82" t="s">
        <v>200</v>
      </c>
      <c r="C54" s="409"/>
      <c r="D54" s="131">
        <v>0</v>
      </c>
      <c r="E54" s="131">
        <v>0</v>
      </c>
      <c r="F54" s="131">
        <v>0</v>
      </c>
      <c r="G54" s="131">
        <v>0</v>
      </c>
      <c r="H54" s="131">
        <v>0</v>
      </c>
      <c r="I54" s="131">
        <v>0</v>
      </c>
      <c r="J54" s="141">
        <v>0</v>
      </c>
    </row>
    <row r="55" spans="1:10" s="83" customFormat="1" ht="14.25">
      <c r="A55" s="408">
        <v>9</v>
      </c>
      <c r="B55" s="86" t="s">
        <v>210</v>
      </c>
      <c r="C55" s="409" t="s">
        <v>208</v>
      </c>
      <c r="D55" s="132">
        <v>471.55</v>
      </c>
      <c r="E55" s="132">
        <f>SUM(E56:E60)</f>
        <v>15.049999999999999</v>
      </c>
      <c r="F55" s="132">
        <v>471.55</v>
      </c>
      <c r="G55" s="132">
        <v>473.55</v>
      </c>
      <c r="H55" s="132">
        <v>478.08</v>
      </c>
      <c r="I55" s="132">
        <v>485.88</v>
      </c>
      <c r="J55" s="142">
        <v>500.68</v>
      </c>
    </row>
    <row r="56" spans="1:10" ht="16.5" customHeight="1">
      <c r="A56" s="408"/>
      <c r="B56" s="82" t="s">
        <v>193</v>
      </c>
      <c r="C56" s="409"/>
      <c r="D56" s="324">
        <f>D55-D57-D58</f>
        <v>192.19</v>
      </c>
      <c r="E56" s="322">
        <v>0</v>
      </c>
      <c r="F56" s="324">
        <f>F55-F57-F58</f>
        <v>207.23999999999998</v>
      </c>
      <c r="G56" s="324">
        <f>G55-G57-G58</f>
        <v>227.06000000000003</v>
      </c>
      <c r="H56" s="324">
        <f>H55-H57-H58</f>
        <v>256.59999999999997</v>
      </c>
      <c r="I56" s="324">
        <f>I55-I57-I58</f>
        <v>293.27</v>
      </c>
      <c r="J56" s="323">
        <f>J55-J57-J58</f>
        <v>318.62</v>
      </c>
    </row>
    <row r="57" spans="1:10" ht="15.75" customHeight="1">
      <c r="A57" s="408"/>
      <c r="B57" s="82" t="s">
        <v>203</v>
      </c>
      <c r="C57" s="409"/>
      <c r="D57" s="324">
        <v>277.86</v>
      </c>
      <c r="E57" s="324">
        <v>14.7</v>
      </c>
      <c r="F57" s="322">
        <f>D57-E57</f>
        <v>263.16000000000003</v>
      </c>
      <c r="G57" s="322">
        <v>245.54</v>
      </c>
      <c r="H57" s="322">
        <v>220.78</v>
      </c>
      <c r="I57" s="322">
        <v>192.11</v>
      </c>
      <c r="J57" s="323">
        <v>181.81</v>
      </c>
    </row>
    <row r="58" spans="1:10" ht="13.5" customHeight="1">
      <c r="A58" s="408"/>
      <c r="B58" s="85" t="s">
        <v>202</v>
      </c>
      <c r="C58" s="409"/>
      <c r="D58" s="324">
        <v>1.5</v>
      </c>
      <c r="E58" s="322">
        <v>0.35</v>
      </c>
      <c r="F58" s="322">
        <f>D58-E58</f>
        <v>1.1499999999999999</v>
      </c>
      <c r="G58" s="322">
        <v>0.95</v>
      </c>
      <c r="H58" s="324">
        <v>0.7</v>
      </c>
      <c r="I58" s="324">
        <v>0.5</v>
      </c>
      <c r="J58" s="323">
        <v>0.25</v>
      </c>
    </row>
    <row r="59" spans="1:10" ht="13.5" customHeight="1">
      <c r="A59" s="408"/>
      <c r="B59" s="82" t="s">
        <v>201</v>
      </c>
      <c r="C59" s="409"/>
      <c r="D59" s="322">
        <v>0</v>
      </c>
      <c r="E59" s="322">
        <v>0</v>
      </c>
      <c r="F59" s="322">
        <v>0</v>
      </c>
      <c r="G59" s="322">
        <v>0</v>
      </c>
      <c r="H59" s="322">
        <v>0</v>
      </c>
      <c r="I59" s="322">
        <v>0</v>
      </c>
      <c r="J59" s="323">
        <v>0</v>
      </c>
    </row>
    <row r="60" spans="1:10" ht="13.5" customHeight="1">
      <c r="A60" s="408"/>
      <c r="B60" s="82" t="s">
        <v>200</v>
      </c>
      <c r="C60" s="409"/>
      <c r="D60" s="322">
        <v>0</v>
      </c>
      <c r="E60" s="322">
        <v>0</v>
      </c>
      <c r="F60" s="322">
        <v>0</v>
      </c>
      <c r="G60" s="322">
        <v>0</v>
      </c>
      <c r="H60" s="322">
        <v>0</v>
      </c>
      <c r="I60" s="322">
        <v>0</v>
      </c>
      <c r="J60" s="323">
        <v>0</v>
      </c>
    </row>
    <row r="61" spans="1:10" s="83" customFormat="1" ht="14.25">
      <c r="A61" s="408">
        <v>10</v>
      </c>
      <c r="B61" s="86" t="s">
        <v>209</v>
      </c>
      <c r="C61" s="409" t="s">
        <v>208</v>
      </c>
      <c r="D61" s="132">
        <v>313.52</v>
      </c>
      <c r="E61" s="132">
        <f>SUM(E62:E66)</f>
        <v>1.3539999999999999</v>
      </c>
      <c r="F61" s="132">
        <v>313.52</v>
      </c>
      <c r="G61" s="132">
        <v>313.62</v>
      </c>
      <c r="H61" s="132">
        <v>315.32</v>
      </c>
      <c r="I61" s="132">
        <v>315.32</v>
      </c>
      <c r="J61" s="142">
        <v>315.52</v>
      </c>
    </row>
    <row r="62" spans="1:10" ht="27" customHeight="1">
      <c r="A62" s="408"/>
      <c r="B62" s="82" t="s">
        <v>193</v>
      </c>
      <c r="C62" s="409"/>
      <c r="D62" s="324">
        <f>D61-D63-D64</f>
        <v>154.15999999999997</v>
      </c>
      <c r="E62" s="322">
        <v>0</v>
      </c>
      <c r="F62" s="324">
        <f>F61-F63-F64</f>
        <v>155.51399999999998</v>
      </c>
      <c r="G62" s="324">
        <f>G61-G63-G64</f>
        <v>163.28399999999999</v>
      </c>
      <c r="H62" s="324">
        <f>H61-H63-H64</f>
        <v>167.434</v>
      </c>
      <c r="I62" s="324">
        <f>I61-I63-I64</f>
        <v>175.70399999999998</v>
      </c>
      <c r="J62" s="325">
        <f>J61-J63-J64</f>
        <v>176.48399999999998</v>
      </c>
    </row>
    <row r="63" spans="1:10" ht="13.5" customHeight="1">
      <c r="A63" s="408"/>
      <c r="B63" s="82" t="s">
        <v>203</v>
      </c>
      <c r="C63" s="409"/>
      <c r="D63" s="322">
        <v>158.36000000000001</v>
      </c>
      <c r="E63" s="322">
        <v>1.0539999999999998</v>
      </c>
      <c r="F63" s="322">
        <f>D63-E63</f>
        <v>157.30600000000001</v>
      </c>
      <c r="G63" s="322">
        <v>149.786</v>
      </c>
      <c r="H63" s="322">
        <v>147.566</v>
      </c>
      <c r="I63" s="322">
        <v>139.46600000000001</v>
      </c>
      <c r="J63" s="323">
        <v>138.96600000000001</v>
      </c>
    </row>
    <row r="64" spans="1:10" ht="13.5" customHeight="1">
      <c r="A64" s="408"/>
      <c r="B64" s="85" t="s">
        <v>202</v>
      </c>
      <c r="C64" s="409"/>
      <c r="D64" s="328">
        <v>1</v>
      </c>
      <c r="E64" s="324">
        <v>0.3</v>
      </c>
      <c r="F64" s="324">
        <f>D64-E64</f>
        <v>0.7</v>
      </c>
      <c r="G64" s="322">
        <v>0.55000000000000004</v>
      </c>
      <c r="H64" s="322">
        <v>0.32</v>
      </c>
      <c r="I64" s="322">
        <v>0.15</v>
      </c>
      <c r="J64" s="323">
        <v>7.0000000000000007E-2</v>
      </c>
    </row>
    <row r="65" spans="1:10" ht="13.5" customHeight="1">
      <c r="A65" s="408"/>
      <c r="B65" s="82" t="s">
        <v>201</v>
      </c>
      <c r="C65" s="409"/>
      <c r="D65" s="322">
        <v>0</v>
      </c>
      <c r="E65" s="322">
        <v>0</v>
      </c>
      <c r="F65" s="322">
        <v>0</v>
      </c>
      <c r="G65" s="322">
        <v>0</v>
      </c>
      <c r="H65" s="322">
        <v>0</v>
      </c>
      <c r="I65" s="322">
        <v>0</v>
      </c>
      <c r="J65" s="323">
        <v>0</v>
      </c>
    </row>
    <row r="66" spans="1:10" ht="13.5" customHeight="1">
      <c r="A66" s="408"/>
      <c r="B66" s="82" t="s">
        <v>200</v>
      </c>
      <c r="C66" s="409"/>
      <c r="D66" s="322">
        <v>0</v>
      </c>
      <c r="E66" s="322">
        <v>0</v>
      </c>
      <c r="F66" s="322">
        <v>0</v>
      </c>
      <c r="G66" s="322">
        <v>0</v>
      </c>
      <c r="H66" s="322">
        <v>0</v>
      </c>
      <c r="I66" s="322">
        <v>0</v>
      </c>
      <c r="J66" s="323">
        <v>0</v>
      </c>
    </row>
    <row r="67" spans="1:10" s="83" customFormat="1" ht="28.5">
      <c r="A67" s="408">
        <v>11</v>
      </c>
      <c r="B67" s="84" t="s">
        <v>207</v>
      </c>
      <c r="C67" s="409" t="s">
        <v>194</v>
      </c>
      <c r="D67" s="132">
        <v>0</v>
      </c>
      <c r="E67" s="132">
        <v>0</v>
      </c>
      <c r="F67" s="132">
        <v>0</v>
      </c>
      <c r="G67" s="132">
        <v>0</v>
      </c>
      <c r="H67" s="132">
        <v>0</v>
      </c>
      <c r="I67" s="132">
        <v>0</v>
      </c>
      <c r="J67" s="142">
        <v>0</v>
      </c>
    </row>
    <row r="68" spans="1:10" ht="13.5" customHeight="1">
      <c r="A68" s="408"/>
      <c r="B68" s="82" t="s">
        <v>193</v>
      </c>
      <c r="C68" s="409"/>
      <c r="D68" s="131">
        <v>0</v>
      </c>
      <c r="E68" s="131">
        <v>0</v>
      </c>
      <c r="F68" s="131">
        <v>0</v>
      </c>
      <c r="G68" s="131">
        <v>0</v>
      </c>
      <c r="H68" s="131">
        <v>0</v>
      </c>
      <c r="I68" s="131">
        <v>0</v>
      </c>
      <c r="J68" s="141">
        <v>0</v>
      </c>
    </row>
    <row r="69" spans="1:10" ht="13.5" customHeight="1">
      <c r="A69" s="408"/>
      <c r="B69" s="82" t="s">
        <v>203</v>
      </c>
      <c r="C69" s="409"/>
      <c r="D69" s="131">
        <v>0</v>
      </c>
      <c r="E69" s="131">
        <v>0</v>
      </c>
      <c r="F69" s="131">
        <v>0</v>
      </c>
      <c r="G69" s="131">
        <v>0</v>
      </c>
      <c r="H69" s="131">
        <v>0</v>
      </c>
      <c r="I69" s="131">
        <v>0</v>
      </c>
      <c r="J69" s="141">
        <v>0</v>
      </c>
    </row>
    <row r="70" spans="1:10" ht="13.5" customHeight="1">
      <c r="A70" s="408"/>
      <c r="B70" s="85" t="s">
        <v>202</v>
      </c>
      <c r="C70" s="409"/>
      <c r="D70" s="131">
        <v>0</v>
      </c>
      <c r="E70" s="131">
        <v>0</v>
      </c>
      <c r="F70" s="131">
        <v>0</v>
      </c>
      <c r="G70" s="131">
        <v>0</v>
      </c>
      <c r="H70" s="131">
        <v>0</v>
      </c>
      <c r="I70" s="131">
        <v>0</v>
      </c>
      <c r="J70" s="141">
        <v>0</v>
      </c>
    </row>
    <row r="71" spans="1:10" ht="13.5" customHeight="1">
      <c r="A71" s="408"/>
      <c r="B71" s="82" t="s">
        <v>201</v>
      </c>
      <c r="C71" s="409"/>
      <c r="D71" s="131">
        <v>0</v>
      </c>
      <c r="E71" s="131">
        <v>0</v>
      </c>
      <c r="F71" s="131">
        <v>0</v>
      </c>
      <c r="G71" s="131">
        <v>0</v>
      </c>
      <c r="H71" s="131">
        <v>0</v>
      </c>
      <c r="I71" s="131">
        <v>0</v>
      </c>
      <c r="J71" s="141">
        <v>0</v>
      </c>
    </row>
    <row r="72" spans="1:10" s="83" customFormat="1" ht="28.5">
      <c r="A72" s="408">
        <v>12</v>
      </c>
      <c r="B72" s="84" t="s">
        <v>206</v>
      </c>
      <c r="C72" s="409" t="s">
        <v>194</v>
      </c>
      <c r="D72" s="132">
        <v>8</v>
      </c>
      <c r="E72" s="290">
        <f>SUM(E73:E76)</f>
        <v>2</v>
      </c>
      <c r="F72" s="132">
        <v>8</v>
      </c>
      <c r="G72" s="132">
        <v>8</v>
      </c>
      <c r="H72" s="132">
        <v>8</v>
      </c>
      <c r="I72" s="132">
        <v>9</v>
      </c>
      <c r="J72" s="142">
        <v>9</v>
      </c>
    </row>
    <row r="73" spans="1:10" ht="13.5" customHeight="1">
      <c r="A73" s="408"/>
      <c r="B73" s="82" t="s">
        <v>193</v>
      </c>
      <c r="C73" s="409"/>
      <c r="D73" s="329">
        <f>D72-D74-D75</f>
        <v>0</v>
      </c>
      <c r="E73" s="322">
        <v>0</v>
      </c>
      <c r="F73" s="329">
        <f>F72-F74-F75</f>
        <v>2</v>
      </c>
      <c r="G73" s="329">
        <f>G72-G74-G75</f>
        <v>3</v>
      </c>
      <c r="H73" s="329">
        <f>H72-H74-H75</f>
        <v>3</v>
      </c>
      <c r="I73" s="329">
        <f>I72-I74-I75</f>
        <v>5</v>
      </c>
      <c r="J73" s="330">
        <f>J72-J74-J75</f>
        <v>7</v>
      </c>
    </row>
    <row r="74" spans="1:10" ht="13.5" customHeight="1">
      <c r="A74" s="408"/>
      <c r="B74" s="82" t="s">
        <v>203</v>
      </c>
      <c r="C74" s="409"/>
      <c r="D74" s="322">
        <v>8</v>
      </c>
      <c r="E74" s="322">
        <v>2</v>
      </c>
      <c r="F74" s="322">
        <f>D74-E74</f>
        <v>6</v>
      </c>
      <c r="G74" s="322">
        <v>5</v>
      </c>
      <c r="H74" s="322">
        <v>5</v>
      </c>
      <c r="I74" s="322">
        <v>4</v>
      </c>
      <c r="J74" s="323">
        <v>2</v>
      </c>
    </row>
    <row r="75" spans="1:10" ht="13.5" customHeight="1">
      <c r="A75" s="408"/>
      <c r="B75" s="85" t="s">
        <v>202</v>
      </c>
      <c r="C75" s="409"/>
      <c r="D75" s="322">
        <v>0</v>
      </c>
      <c r="E75" s="322">
        <v>0</v>
      </c>
      <c r="F75" s="322">
        <v>0</v>
      </c>
      <c r="G75" s="322">
        <v>0</v>
      </c>
      <c r="H75" s="322">
        <v>0</v>
      </c>
      <c r="I75" s="322">
        <v>0</v>
      </c>
      <c r="J75" s="323">
        <v>0</v>
      </c>
    </row>
    <row r="76" spans="1:10" ht="13.5" customHeight="1">
      <c r="A76" s="408"/>
      <c r="B76" s="82" t="s">
        <v>201</v>
      </c>
      <c r="C76" s="409"/>
      <c r="D76" s="322">
        <v>0</v>
      </c>
      <c r="E76" s="322">
        <v>0</v>
      </c>
      <c r="F76" s="322">
        <v>0</v>
      </c>
      <c r="G76" s="322">
        <v>0</v>
      </c>
      <c r="H76" s="322">
        <v>0</v>
      </c>
      <c r="I76" s="322">
        <v>0</v>
      </c>
      <c r="J76" s="323">
        <v>0</v>
      </c>
    </row>
    <row r="77" spans="1:10" s="83" customFormat="1" ht="28.5">
      <c r="A77" s="408">
        <v>13</v>
      </c>
      <c r="B77" s="84" t="s">
        <v>205</v>
      </c>
      <c r="C77" s="409" t="s">
        <v>194</v>
      </c>
      <c r="D77" s="132">
        <v>22</v>
      </c>
      <c r="E77" s="290">
        <f>SUM(E78:E81)</f>
        <v>4</v>
      </c>
      <c r="F77" s="132">
        <v>22</v>
      </c>
      <c r="G77" s="132">
        <v>22</v>
      </c>
      <c r="H77" s="132">
        <v>22</v>
      </c>
      <c r="I77" s="132">
        <v>22</v>
      </c>
      <c r="J77" s="142">
        <v>22</v>
      </c>
    </row>
    <row r="78" spans="1:10" ht="13.5" customHeight="1">
      <c r="A78" s="408"/>
      <c r="B78" s="82" t="s">
        <v>193</v>
      </c>
      <c r="C78" s="409"/>
      <c r="D78" s="329">
        <f>D77-D79-D80</f>
        <v>0</v>
      </c>
      <c r="E78" s="322">
        <v>0</v>
      </c>
      <c r="F78" s="329">
        <f>F77-F79-F80</f>
        <v>4</v>
      </c>
      <c r="G78" s="329">
        <f>G77-G79-G80</f>
        <v>5</v>
      </c>
      <c r="H78" s="329">
        <f>H77-H79-H80</f>
        <v>5</v>
      </c>
      <c r="I78" s="329">
        <f>I77-I79-I80</f>
        <v>7</v>
      </c>
      <c r="J78" s="330">
        <f>J77-J79-J80</f>
        <v>12</v>
      </c>
    </row>
    <row r="79" spans="1:10" ht="13.5" customHeight="1">
      <c r="A79" s="408"/>
      <c r="B79" s="82" t="s">
        <v>203</v>
      </c>
      <c r="C79" s="409"/>
      <c r="D79" s="322">
        <v>22</v>
      </c>
      <c r="E79" s="322">
        <v>4</v>
      </c>
      <c r="F79" s="322">
        <f>D79-E79</f>
        <v>18</v>
      </c>
      <c r="G79" s="322">
        <v>17</v>
      </c>
      <c r="H79" s="322">
        <v>17</v>
      </c>
      <c r="I79" s="322">
        <v>15</v>
      </c>
      <c r="J79" s="323">
        <v>10</v>
      </c>
    </row>
    <row r="80" spans="1:10" ht="13.5" customHeight="1">
      <c r="A80" s="408"/>
      <c r="B80" s="85" t="s">
        <v>202</v>
      </c>
      <c r="C80" s="409"/>
      <c r="D80" s="322">
        <v>0</v>
      </c>
      <c r="E80" s="322">
        <v>0</v>
      </c>
      <c r="F80" s="322">
        <v>0</v>
      </c>
      <c r="G80" s="322">
        <v>0</v>
      </c>
      <c r="H80" s="322">
        <v>0</v>
      </c>
      <c r="I80" s="322">
        <v>0</v>
      </c>
      <c r="J80" s="323">
        <v>0</v>
      </c>
    </row>
    <row r="81" spans="1:10" ht="13.5" customHeight="1">
      <c r="A81" s="408"/>
      <c r="B81" s="82" t="s">
        <v>201</v>
      </c>
      <c r="C81" s="409"/>
      <c r="D81" s="322">
        <v>0</v>
      </c>
      <c r="E81" s="322">
        <v>0</v>
      </c>
      <c r="F81" s="322">
        <v>0</v>
      </c>
      <c r="G81" s="322">
        <v>0</v>
      </c>
      <c r="H81" s="322">
        <v>0</v>
      </c>
      <c r="I81" s="322">
        <v>0</v>
      </c>
      <c r="J81" s="323">
        <v>0</v>
      </c>
    </row>
    <row r="82" spans="1:10" s="83" customFormat="1" ht="42.75">
      <c r="A82" s="408">
        <v>14</v>
      </c>
      <c r="B82" s="86" t="s">
        <v>204</v>
      </c>
      <c r="C82" s="409" t="s">
        <v>194</v>
      </c>
      <c r="D82" s="132">
        <v>689</v>
      </c>
      <c r="E82" s="290">
        <f>SUM(E83:E86)</f>
        <v>169</v>
      </c>
      <c r="F82" s="132">
        <v>689</v>
      </c>
      <c r="G82" s="132">
        <v>692</v>
      </c>
      <c r="H82" s="132">
        <v>695</v>
      </c>
      <c r="I82" s="132">
        <v>697</v>
      </c>
      <c r="J82" s="142">
        <v>709</v>
      </c>
    </row>
    <row r="83" spans="1:10" ht="13.5" customHeight="1">
      <c r="A83" s="408"/>
      <c r="B83" s="82" t="s">
        <v>193</v>
      </c>
      <c r="C83" s="409"/>
      <c r="D83" s="329">
        <f>D82-D84-D85</f>
        <v>206</v>
      </c>
      <c r="E83" s="322">
        <v>0</v>
      </c>
      <c r="F83" s="329">
        <f>F82-F84-F85</f>
        <v>375</v>
      </c>
      <c r="G83" s="329">
        <f>G82-G84-G85</f>
        <v>446</v>
      </c>
      <c r="H83" s="329">
        <f>H82-H84-H85</f>
        <v>511</v>
      </c>
      <c r="I83" s="329">
        <f>I82-I84-I85</f>
        <v>556</v>
      </c>
      <c r="J83" s="330">
        <f>J82-J84-J85</f>
        <v>580</v>
      </c>
    </row>
    <row r="84" spans="1:10" ht="13.5" customHeight="1">
      <c r="A84" s="408"/>
      <c r="B84" s="82" t="s">
        <v>203</v>
      </c>
      <c r="C84" s="409"/>
      <c r="D84" s="322">
        <v>378</v>
      </c>
      <c r="E84" s="322">
        <v>112</v>
      </c>
      <c r="F84" s="322">
        <f>D84-E84</f>
        <v>266</v>
      </c>
      <c r="G84" s="322">
        <v>210</v>
      </c>
      <c r="H84" s="322">
        <v>159</v>
      </c>
      <c r="I84" s="322">
        <v>126</v>
      </c>
      <c r="J84" s="327">
        <v>122</v>
      </c>
    </row>
    <row r="85" spans="1:10" ht="13.5" customHeight="1">
      <c r="A85" s="408"/>
      <c r="B85" s="85" t="s">
        <v>202</v>
      </c>
      <c r="C85" s="409"/>
      <c r="D85" s="322">
        <v>105</v>
      </c>
      <c r="E85" s="322">
        <v>57</v>
      </c>
      <c r="F85" s="322">
        <f>D85-E85</f>
        <v>48</v>
      </c>
      <c r="G85" s="322">
        <v>36</v>
      </c>
      <c r="H85" s="322">
        <v>25</v>
      </c>
      <c r="I85" s="322">
        <v>15</v>
      </c>
      <c r="J85" s="323">
        <v>7</v>
      </c>
    </row>
    <row r="86" spans="1:10" ht="13.5" customHeight="1">
      <c r="A86" s="408"/>
      <c r="B86" s="82" t="s">
        <v>201</v>
      </c>
      <c r="C86" s="409"/>
      <c r="D86" s="322">
        <v>0</v>
      </c>
      <c r="E86" s="322">
        <v>0</v>
      </c>
      <c r="F86" s="322">
        <v>0</v>
      </c>
      <c r="G86" s="322">
        <v>0</v>
      </c>
      <c r="H86" s="322">
        <v>0</v>
      </c>
      <c r="I86" s="322">
        <v>0</v>
      </c>
      <c r="J86" s="323">
        <v>0</v>
      </c>
    </row>
    <row r="87" spans="1:10" ht="13.5" customHeight="1">
      <c r="A87" s="408"/>
      <c r="B87" s="82" t="s">
        <v>200</v>
      </c>
      <c r="C87" s="409"/>
      <c r="D87" s="322">
        <v>0</v>
      </c>
      <c r="E87" s="322">
        <v>0</v>
      </c>
      <c r="F87" s="322">
        <v>0</v>
      </c>
      <c r="G87" s="322">
        <v>0</v>
      </c>
      <c r="H87" s="322">
        <v>0</v>
      </c>
      <c r="I87" s="322">
        <v>0</v>
      </c>
      <c r="J87" s="323">
        <v>0</v>
      </c>
    </row>
    <row r="88" spans="1:10" s="83" customFormat="1" ht="29.25" customHeight="1">
      <c r="A88" s="408">
        <v>15</v>
      </c>
      <c r="B88" s="84" t="s">
        <v>199</v>
      </c>
      <c r="C88" s="409" t="s">
        <v>194</v>
      </c>
      <c r="D88" s="130">
        <v>0</v>
      </c>
      <c r="E88" s="130">
        <v>0</v>
      </c>
      <c r="F88" s="130">
        <v>0</v>
      </c>
      <c r="G88" s="130">
        <v>0</v>
      </c>
      <c r="H88" s="130">
        <v>0</v>
      </c>
      <c r="I88" s="130">
        <v>0</v>
      </c>
      <c r="J88" s="140">
        <v>0</v>
      </c>
    </row>
    <row r="89" spans="1:10" ht="13.5" customHeight="1">
      <c r="A89" s="408"/>
      <c r="B89" s="82" t="s">
        <v>193</v>
      </c>
      <c r="C89" s="409"/>
      <c r="D89" s="131">
        <v>0</v>
      </c>
      <c r="E89" s="131">
        <v>0</v>
      </c>
      <c r="F89" s="131">
        <v>0</v>
      </c>
      <c r="G89" s="131">
        <v>0</v>
      </c>
      <c r="H89" s="131">
        <v>0</v>
      </c>
      <c r="I89" s="131">
        <v>0</v>
      </c>
      <c r="J89" s="141">
        <v>0</v>
      </c>
    </row>
    <row r="90" spans="1:10" ht="48" customHeight="1">
      <c r="A90" s="408"/>
      <c r="B90" s="82" t="s">
        <v>198</v>
      </c>
      <c r="C90" s="409"/>
      <c r="D90" s="131">
        <v>0</v>
      </c>
      <c r="E90" s="131">
        <v>0</v>
      </c>
      <c r="F90" s="131">
        <v>0</v>
      </c>
      <c r="G90" s="131">
        <v>0</v>
      </c>
      <c r="H90" s="131">
        <v>0</v>
      </c>
      <c r="I90" s="131">
        <v>0</v>
      </c>
      <c r="J90" s="141">
        <v>0</v>
      </c>
    </row>
    <row r="91" spans="1:10" ht="29.25" customHeight="1">
      <c r="A91" s="408"/>
      <c r="B91" s="82" t="s">
        <v>191</v>
      </c>
      <c r="C91" s="409"/>
      <c r="D91" s="131">
        <v>0</v>
      </c>
      <c r="E91" s="131">
        <v>0</v>
      </c>
      <c r="F91" s="131">
        <v>0</v>
      </c>
      <c r="G91" s="131">
        <v>0</v>
      </c>
      <c r="H91" s="131">
        <v>0</v>
      </c>
      <c r="I91" s="131">
        <v>0</v>
      </c>
      <c r="J91" s="141">
        <v>0</v>
      </c>
    </row>
    <row r="92" spans="1:10" s="83" customFormat="1" ht="43.5" customHeight="1">
      <c r="A92" s="408">
        <v>16</v>
      </c>
      <c r="B92" s="84" t="s">
        <v>197</v>
      </c>
      <c r="C92" s="409" t="s">
        <v>194</v>
      </c>
      <c r="D92" s="132">
        <v>14</v>
      </c>
      <c r="E92" s="290">
        <f>SUM(E93:E95)</f>
        <v>3</v>
      </c>
      <c r="F92" s="132">
        <v>14</v>
      </c>
      <c r="G92" s="132">
        <v>14</v>
      </c>
      <c r="H92" s="132">
        <v>14</v>
      </c>
      <c r="I92" s="132">
        <v>14</v>
      </c>
      <c r="J92" s="142">
        <v>16</v>
      </c>
    </row>
    <row r="93" spans="1:10" ht="17.25" customHeight="1">
      <c r="A93" s="408"/>
      <c r="B93" s="291" t="s">
        <v>193</v>
      </c>
      <c r="C93" s="409"/>
      <c r="D93" s="329">
        <f>D92-D94-D95</f>
        <v>1</v>
      </c>
      <c r="E93" s="322">
        <v>0</v>
      </c>
      <c r="F93" s="329">
        <f>F92-F94-F95</f>
        <v>4</v>
      </c>
      <c r="G93" s="329">
        <f>G92-G94-G95</f>
        <v>6</v>
      </c>
      <c r="H93" s="329">
        <f>H92-H94-H95</f>
        <v>9</v>
      </c>
      <c r="I93" s="329">
        <f>I92-I94-I95</f>
        <v>11</v>
      </c>
      <c r="J93" s="330">
        <f>J92-J94-J95</f>
        <v>15</v>
      </c>
    </row>
    <row r="94" spans="1:10" ht="27.75" customHeight="1">
      <c r="A94" s="408"/>
      <c r="B94" s="291" t="s">
        <v>192</v>
      </c>
      <c r="C94" s="409"/>
      <c r="D94" s="322">
        <v>12</v>
      </c>
      <c r="E94" s="322">
        <v>2</v>
      </c>
      <c r="F94" s="322">
        <f>D94-E94</f>
        <v>10</v>
      </c>
      <c r="G94" s="322">
        <v>8</v>
      </c>
      <c r="H94" s="322">
        <v>5</v>
      </c>
      <c r="I94" s="322">
        <v>3</v>
      </c>
      <c r="J94" s="323">
        <v>1</v>
      </c>
    </row>
    <row r="95" spans="1:10" ht="29.25" customHeight="1">
      <c r="A95" s="408"/>
      <c r="B95" s="291" t="s">
        <v>191</v>
      </c>
      <c r="C95" s="409"/>
      <c r="D95" s="322">
        <v>1</v>
      </c>
      <c r="E95" s="322">
        <v>1</v>
      </c>
      <c r="F95" s="322">
        <f>D95-E95</f>
        <v>0</v>
      </c>
      <c r="G95" s="322">
        <v>0</v>
      </c>
      <c r="H95" s="322">
        <v>0</v>
      </c>
      <c r="I95" s="322">
        <v>0</v>
      </c>
      <c r="J95" s="323">
        <v>0</v>
      </c>
    </row>
    <row r="96" spans="1:10" s="83" customFormat="1" ht="27" customHeight="1">
      <c r="A96" s="408">
        <v>17</v>
      </c>
      <c r="B96" s="84" t="s">
        <v>196</v>
      </c>
      <c r="C96" s="409" t="s">
        <v>194</v>
      </c>
      <c r="D96" s="132">
        <v>40</v>
      </c>
      <c r="E96" s="290">
        <f>SUM(E97:E99)</f>
        <v>3</v>
      </c>
      <c r="F96" s="132">
        <v>41</v>
      </c>
      <c r="G96" s="132">
        <v>41</v>
      </c>
      <c r="H96" s="132">
        <v>41</v>
      </c>
      <c r="I96" s="132">
        <v>41</v>
      </c>
      <c r="J96" s="142">
        <v>41</v>
      </c>
    </row>
    <row r="97" spans="1:10" ht="20.25" customHeight="1">
      <c r="A97" s="408"/>
      <c r="B97" s="82" t="s">
        <v>193</v>
      </c>
      <c r="C97" s="409"/>
      <c r="D97" s="329">
        <f>D96-D98-D99</f>
        <v>12</v>
      </c>
      <c r="E97" s="322">
        <v>0</v>
      </c>
      <c r="F97" s="329">
        <f>F96-F98-F99</f>
        <v>16</v>
      </c>
      <c r="G97" s="329">
        <f>G96-G98-G99</f>
        <v>17</v>
      </c>
      <c r="H97" s="329">
        <f>H96-H98-H99</f>
        <v>17</v>
      </c>
      <c r="I97" s="329">
        <f>I96-I98-I99</f>
        <v>19</v>
      </c>
      <c r="J97" s="330">
        <f>J96-J98-J99</f>
        <v>22</v>
      </c>
    </row>
    <row r="98" spans="1:10" ht="26.25" customHeight="1">
      <c r="A98" s="408"/>
      <c r="B98" s="82" t="s">
        <v>192</v>
      </c>
      <c r="C98" s="409"/>
      <c r="D98" s="322">
        <v>25</v>
      </c>
      <c r="E98" s="322">
        <v>0</v>
      </c>
      <c r="F98" s="322">
        <v>25</v>
      </c>
      <c r="G98" s="322">
        <v>24</v>
      </c>
      <c r="H98" s="322">
        <v>24</v>
      </c>
      <c r="I98" s="322">
        <v>22</v>
      </c>
      <c r="J98" s="323">
        <v>19</v>
      </c>
    </row>
    <row r="99" spans="1:10" ht="30" customHeight="1">
      <c r="A99" s="408"/>
      <c r="B99" s="82" t="s">
        <v>191</v>
      </c>
      <c r="C99" s="409"/>
      <c r="D99" s="322">
        <v>3</v>
      </c>
      <c r="E99" s="322">
        <v>3</v>
      </c>
      <c r="F99" s="322">
        <v>0</v>
      </c>
      <c r="G99" s="322">
        <v>0</v>
      </c>
      <c r="H99" s="322">
        <v>0</v>
      </c>
      <c r="I99" s="322">
        <v>0</v>
      </c>
      <c r="J99" s="323">
        <v>0</v>
      </c>
    </row>
    <row r="100" spans="1:10" s="83" customFormat="1" ht="29.25" customHeight="1">
      <c r="A100" s="408">
        <v>18</v>
      </c>
      <c r="B100" s="84" t="s">
        <v>195</v>
      </c>
      <c r="C100" s="409" t="s">
        <v>194</v>
      </c>
      <c r="D100" s="132">
        <v>928</v>
      </c>
      <c r="E100" s="290">
        <f>SUM(E101:E103)</f>
        <v>135</v>
      </c>
      <c r="F100" s="132">
        <v>928</v>
      </c>
      <c r="G100" s="132">
        <v>933</v>
      </c>
      <c r="H100" s="132">
        <v>939</v>
      </c>
      <c r="I100" s="132">
        <v>943</v>
      </c>
      <c r="J100" s="142">
        <v>946</v>
      </c>
    </row>
    <row r="101" spans="1:10" ht="17.25" customHeight="1">
      <c r="A101" s="408"/>
      <c r="B101" s="82" t="s">
        <v>193</v>
      </c>
      <c r="C101" s="409"/>
      <c r="D101" s="329">
        <f>D100-D102-D103</f>
        <v>387</v>
      </c>
      <c r="E101" s="322">
        <v>0</v>
      </c>
      <c r="F101" s="329">
        <f>F100-F102-F103</f>
        <v>522</v>
      </c>
      <c r="G101" s="329">
        <f>G100-G102-G103</f>
        <v>583</v>
      </c>
      <c r="H101" s="329">
        <f>H100-H102-H103</f>
        <v>644</v>
      </c>
      <c r="I101" s="329">
        <f>I100-I102-I103</f>
        <v>710</v>
      </c>
      <c r="J101" s="330">
        <f>J100-J102-J103</f>
        <v>766</v>
      </c>
    </row>
    <row r="102" spans="1:10" ht="29.25" customHeight="1">
      <c r="A102" s="408"/>
      <c r="B102" s="82" t="s">
        <v>192</v>
      </c>
      <c r="C102" s="409"/>
      <c r="D102" s="322">
        <v>541</v>
      </c>
      <c r="E102" s="322">
        <v>135</v>
      </c>
      <c r="F102" s="322">
        <f>D102-E102</f>
        <v>406</v>
      </c>
      <c r="G102" s="322">
        <v>350</v>
      </c>
      <c r="H102" s="322">
        <v>295</v>
      </c>
      <c r="I102" s="322">
        <v>233</v>
      </c>
      <c r="J102" s="323">
        <v>180</v>
      </c>
    </row>
    <row r="103" spans="1:10" ht="31.5" customHeight="1" thickBot="1">
      <c r="A103" s="414"/>
      <c r="B103" s="143" t="s">
        <v>191</v>
      </c>
      <c r="C103" s="415"/>
      <c r="D103" s="331">
        <v>0</v>
      </c>
      <c r="E103" s="331">
        <v>0</v>
      </c>
      <c r="F103" s="331">
        <v>0</v>
      </c>
      <c r="G103" s="331">
        <v>0</v>
      </c>
      <c r="H103" s="331">
        <v>0</v>
      </c>
      <c r="I103" s="331">
        <v>0</v>
      </c>
      <c r="J103" s="332">
        <v>0</v>
      </c>
    </row>
    <row r="104" spans="1:10" ht="15" customHeight="1">
      <c r="A104" s="412"/>
      <c r="B104" s="412"/>
      <c r="C104" s="412"/>
      <c r="D104" s="412"/>
      <c r="E104" s="412"/>
      <c r="F104" s="412"/>
    </row>
    <row r="105" spans="1:10" ht="30" customHeight="1">
      <c r="A105" s="413" t="s">
        <v>190</v>
      </c>
      <c r="B105" s="413"/>
      <c r="C105" s="413"/>
      <c r="D105" s="413"/>
      <c r="E105" s="413"/>
      <c r="F105" s="413"/>
    </row>
    <row r="106" spans="1:10">
      <c r="A106" s="413" t="s">
        <v>183</v>
      </c>
      <c r="B106" s="413"/>
      <c r="C106" s="413"/>
      <c r="D106" s="413"/>
      <c r="E106" s="413"/>
      <c r="F106" s="413"/>
    </row>
  </sheetData>
  <autoFilter ref="A6:O103" xr:uid="{847EF7E7-A6C4-4DCB-BEA1-C06C6B4702C4}"/>
  <mergeCells count="48">
    <mergeCell ref="A104:F104"/>
    <mergeCell ref="A105:F105"/>
    <mergeCell ref="A106:F106"/>
    <mergeCell ref="A92:A95"/>
    <mergeCell ref="C92:C95"/>
    <mergeCell ref="A96:A99"/>
    <mergeCell ref="C96:C99"/>
    <mergeCell ref="A100:A103"/>
    <mergeCell ref="C100:C103"/>
    <mergeCell ref="A77:A81"/>
    <mergeCell ref="C77:C81"/>
    <mergeCell ref="A82:A87"/>
    <mergeCell ref="C82:C87"/>
    <mergeCell ref="A88:A91"/>
    <mergeCell ref="C88:C91"/>
    <mergeCell ref="A61:A66"/>
    <mergeCell ref="C61:C66"/>
    <mergeCell ref="A67:A71"/>
    <mergeCell ref="C67:C71"/>
    <mergeCell ref="A72:A76"/>
    <mergeCell ref="C72:C76"/>
    <mergeCell ref="A43:A48"/>
    <mergeCell ref="C43:C48"/>
    <mergeCell ref="A49:A54"/>
    <mergeCell ref="C49:C54"/>
    <mergeCell ref="A55:A60"/>
    <mergeCell ref="C55:C60"/>
    <mergeCell ref="A25:A30"/>
    <mergeCell ref="C25:C30"/>
    <mergeCell ref="A31:A36"/>
    <mergeCell ref="C31:C36"/>
    <mergeCell ref="A37:A42"/>
    <mergeCell ref="C37:C42"/>
    <mergeCell ref="A7:A12"/>
    <mergeCell ref="C7:C12"/>
    <mergeCell ref="A13:A18"/>
    <mergeCell ref="C13:C18"/>
    <mergeCell ref="A19:A24"/>
    <mergeCell ref="C19:C24"/>
    <mergeCell ref="E1:F1"/>
    <mergeCell ref="I1:J1"/>
    <mergeCell ref="A3:J3"/>
    <mergeCell ref="A4:A5"/>
    <mergeCell ref="B4:B5"/>
    <mergeCell ref="C4:C5"/>
    <mergeCell ref="D4:D5"/>
    <mergeCell ref="E4:E5"/>
    <mergeCell ref="F4:J4"/>
  </mergeCells>
  <pageMargins left="0.6692913385826772" right="0.39370078740157483" top="0.35433070866141736" bottom="0.43307086614173229" header="0.23622047244094491" footer="0.23622047244094491"/>
  <pageSetup paperSize="9" scale="37" fitToHeight="2"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25A2EE-424B-41CA-A6D2-27A63D7CDD23}">
  <sheetPr>
    <tabColor rgb="FFFF0000"/>
  </sheetPr>
  <dimension ref="A1:I39"/>
  <sheetViews>
    <sheetView zoomScale="90" zoomScaleNormal="90" workbookViewId="0">
      <pane xSplit="2" ySplit="6" topLeftCell="C7" activePane="bottomRight" state="frozen"/>
      <selection pane="topRight" activeCell="C1" sqref="C1"/>
      <selection pane="bottomLeft" activeCell="A7" sqref="A7"/>
      <selection pane="bottomRight" activeCell="M15" sqref="M15"/>
    </sheetView>
  </sheetViews>
  <sheetFormatPr defaultRowHeight="15"/>
  <cols>
    <col min="1" max="1" width="3.5703125" style="292" customWidth="1"/>
    <col min="2" max="2" width="31" style="292" customWidth="1"/>
    <col min="3" max="4" width="10.140625" style="293" customWidth="1"/>
    <col min="5" max="5" width="12" style="294" customWidth="1"/>
    <col min="6" max="6" width="10.140625" style="292" customWidth="1"/>
    <col min="7" max="7" width="16.28515625" style="292" customWidth="1"/>
    <col min="8" max="8" width="16.42578125" style="292" customWidth="1"/>
    <col min="9" max="9" width="18" style="292" customWidth="1"/>
    <col min="10" max="16384" width="9.140625" style="292"/>
  </cols>
  <sheetData>
    <row r="1" spans="1:9" ht="15.75">
      <c r="A1" s="418"/>
      <c r="B1" s="418"/>
      <c r="C1" s="418"/>
      <c r="D1" s="418"/>
      <c r="E1" s="418"/>
      <c r="F1" s="418"/>
      <c r="G1" s="418"/>
      <c r="H1" s="418"/>
      <c r="I1" s="418"/>
    </row>
    <row r="2" spans="1:9">
      <c r="G2" s="419"/>
      <c r="H2" s="419"/>
      <c r="I2" s="419"/>
    </row>
    <row r="4" spans="1:9" ht="42" customHeight="1">
      <c r="A4" s="420" t="s">
        <v>550</v>
      </c>
      <c r="B4" s="420"/>
      <c r="C4" s="420"/>
      <c r="D4" s="420"/>
      <c r="E4" s="420"/>
      <c r="F4" s="420"/>
      <c r="G4" s="420"/>
      <c r="H4" s="420"/>
      <c r="I4" s="420"/>
    </row>
    <row r="5" spans="1:9" s="297" customFormat="1" ht="125.25" customHeight="1">
      <c r="A5" s="295" t="s">
        <v>0</v>
      </c>
      <c r="B5" s="295" t="s">
        <v>551</v>
      </c>
      <c r="C5" s="295" t="s">
        <v>552</v>
      </c>
      <c r="D5" s="295" t="s">
        <v>553</v>
      </c>
      <c r="E5" s="296" t="s">
        <v>554</v>
      </c>
      <c r="F5" s="295" t="s">
        <v>555</v>
      </c>
      <c r="G5" s="295" t="s">
        <v>556</v>
      </c>
      <c r="H5" s="295" t="s">
        <v>7</v>
      </c>
      <c r="I5" s="295" t="s">
        <v>557</v>
      </c>
    </row>
    <row r="6" spans="1:9">
      <c r="A6" s="298">
        <v>1</v>
      </c>
      <c r="B6" s="299">
        <v>2</v>
      </c>
      <c r="C6" s="299">
        <v>3</v>
      </c>
      <c r="D6" s="299">
        <v>4</v>
      </c>
      <c r="E6" s="300">
        <v>5</v>
      </c>
      <c r="F6" s="299">
        <v>6</v>
      </c>
      <c r="G6" s="299">
        <v>7</v>
      </c>
      <c r="H6" s="299">
        <v>8</v>
      </c>
      <c r="I6" s="299">
        <v>9</v>
      </c>
    </row>
    <row r="7" spans="1:9" ht="38.25">
      <c r="A7" s="298">
        <v>1</v>
      </c>
      <c r="B7" s="301" t="s">
        <v>559</v>
      </c>
      <c r="C7" s="295">
        <v>2018</v>
      </c>
      <c r="D7" s="299">
        <v>2021</v>
      </c>
      <c r="E7" s="302">
        <v>2807.74</v>
      </c>
      <c r="F7" s="299"/>
      <c r="G7" s="295" t="s">
        <v>558</v>
      </c>
      <c r="H7" s="303" t="s">
        <v>38</v>
      </c>
      <c r="I7" s="295" t="s">
        <v>560</v>
      </c>
    </row>
    <row r="8" spans="1:9" ht="38.25">
      <c r="A8" s="298">
        <v>2</v>
      </c>
      <c r="B8" s="301" t="s">
        <v>561</v>
      </c>
      <c r="C8" s="295">
        <v>2018</v>
      </c>
      <c r="D8" s="299">
        <v>2022</v>
      </c>
      <c r="E8" s="302">
        <v>644.14499999999998</v>
      </c>
      <c r="F8" s="299"/>
      <c r="G8" s="295" t="s">
        <v>558</v>
      </c>
      <c r="H8" s="303" t="s">
        <v>38</v>
      </c>
      <c r="I8" s="295" t="s">
        <v>560</v>
      </c>
    </row>
    <row r="9" spans="1:9" ht="38.25">
      <c r="A9" s="298">
        <v>3</v>
      </c>
      <c r="B9" s="301" t="s">
        <v>562</v>
      </c>
      <c r="C9" s="295">
        <v>2015</v>
      </c>
      <c r="D9" s="299">
        <v>2022</v>
      </c>
      <c r="E9" s="302" t="s">
        <v>563</v>
      </c>
      <c r="F9" s="299"/>
      <c r="G9" s="299" t="s">
        <v>564</v>
      </c>
      <c r="H9" s="303" t="s">
        <v>38</v>
      </c>
      <c r="I9" s="295" t="s">
        <v>565</v>
      </c>
    </row>
    <row r="10" spans="1:9" ht="38.25">
      <c r="A10" s="298">
        <v>4</v>
      </c>
      <c r="B10" s="301" t="s">
        <v>566</v>
      </c>
      <c r="C10" s="295">
        <v>2013</v>
      </c>
      <c r="D10" s="299">
        <v>2024</v>
      </c>
      <c r="E10" s="302" t="s">
        <v>567</v>
      </c>
      <c r="F10" s="299"/>
      <c r="G10" s="299" t="s">
        <v>564</v>
      </c>
      <c r="H10" s="303" t="s">
        <v>38</v>
      </c>
      <c r="I10" s="295" t="s">
        <v>572</v>
      </c>
    </row>
    <row r="11" spans="1:9" ht="25.5">
      <c r="A11" s="298">
        <v>5</v>
      </c>
      <c r="B11" s="301" t="s">
        <v>568</v>
      </c>
      <c r="C11" s="295">
        <v>2015</v>
      </c>
      <c r="D11" s="299">
        <v>2026</v>
      </c>
      <c r="E11" s="302" t="s">
        <v>569</v>
      </c>
      <c r="F11" s="299"/>
      <c r="G11" s="295" t="s">
        <v>558</v>
      </c>
      <c r="H11" s="303" t="s">
        <v>38</v>
      </c>
      <c r="I11" s="295" t="s">
        <v>600</v>
      </c>
    </row>
    <row r="12" spans="1:9" ht="25.5">
      <c r="A12" s="298">
        <v>6</v>
      </c>
      <c r="B12" s="301" t="s">
        <v>570</v>
      </c>
      <c r="C12" s="295">
        <v>2016</v>
      </c>
      <c r="D12" s="299">
        <v>2027</v>
      </c>
      <c r="E12" s="302" t="s">
        <v>571</v>
      </c>
      <c r="F12" s="299"/>
      <c r="G12" s="295" t="s">
        <v>564</v>
      </c>
      <c r="H12" s="303" t="s">
        <v>38</v>
      </c>
      <c r="I12" s="295" t="s">
        <v>572</v>
      </c>
    </row>
    <row r="13" spans="1:9" ht="25.5">
      <c r="A13" s="298">
        <v>7</v>
      </c>
      <c r="B13" s="301" t="s">
        <v>573</v>
      </c>
      <c r="C13" s="295">
        <v>2014</v>
      </c>
      <c r="D13" s="299">
        <v>2022</v>
      </c>
      <c r="E13" s="302" t="s">
        <v>574</v>
      </c>
      <c r="F13" s="299"/>
      <c r="G13" s="295" t="s">
        <v>558</v>
      </c>
      <c r="H13" s="303" t="s">
        <v>38</v>
      </c>
      <c r="I13" s="295" t="s">
        <v>575</v>
      </c>
    </row>
    <row r="14" spans="1:9" ht="25.5">
      <c r="A14" s="298">
        <v>8</v>
      </c>
      <c r="B14" s="301" t="s">
        <v>576</v>
      </c>
      <c r="C14" s="295">
        <v>2016</v>
      </c>
      <c r="D14" s="299">
        <v>2027</v>
      </c>
      <c r="E14" s="302" t="s">
        <v>577</v>
      </c>
      <c r="F14" s="299"/>
      <c r="G14" s="295" t="s">
        <v>564</v>
      </c>
      <c r="H14" s="303" t="s">
        <v>578</v>
      </c>
      <c r="I14" s="295" t="s">
        <v>579</v>
      </c>
    </row>
    <row r="15" spans="1:9" ht="63.75">
      <c r="A15" s="298">
        <v>9</v>
      </c>
      <c r="B15" s="301" t="s">
        <v>580</v>
      </c>
      <c r="C15" s="295">
        <v>2018</v>
      </c>
      <c r="D15" s="295">
        <v>2026</v>
      </c>
      <c r="E15" s="302">
        <v>678097.2</v>
      </c>
      <c r="F15" s="299"/>
      <c r="G15" s="295" t="s">
        <v>564</v>
      </c>
      <c r="H15" s="303" t="s">
        <v>578</v>
      </c>
      <c r="I15" s="295" t="s">
        <v>579</v>
      </c>
    </row>
    <row r="16" spans="1:9" ht="38.25">
      <c r="A16" s="298">
        <v>10</v>
      </c>
      <c r="B16" s="301" t="s">
        <v>224</v>
      </c>
      <c r="C16" s="295">
        <v>2018</v>
      </c>
      <c r="D16" s="295">
        <v>2023</v>
      </c>
      <c r="E16" s="302">
        <v>120000</v>
      </c>
      <c r="F16" s="299"/>
      <c r="G16" s="295" t="s">
        <v>558</v>
      </c>
      <c r="H16" s="303" t="s">
        <v>581</v>
      </c>
      <c r="I16" s="295" t="s">
        <v>582</v>
      </c>
    </row>
    <row r="17" spans="1:9" ht="38.25">
      <c r="A17" s="298">
        <v>11</v>
      </c>
      <c r="B17" s="301" t="s">
        <v>583</v>
      </c>
      <c r="C17" s="295">
        <v>2018</v>
      </c>
      <c r="D17" s="295">
        <v>2027</v>
      </c>
      <c r="E17" s="302">
        <v>237550</v>
      </c>
      <c r="F17" s="299"/>
      <c r="G17" s="295" t="s">
        <v>558</v>
      </c>
      <c r="H17" s="303" t="s">
        <v>578</v>
      </c>
      <c r="I17" s="295" t="s">
        <v>584</v>
      </c>
    </row>
    <row r="18" spans="1:9" ht="38.25">
      <c r="A18" s="298">
        <v>12</v>
      </c>
      <c r="B18" s="301" t="s">
        <v>585</v>
      </c>
      <c r="C18" s="295">
        <v>2018</v>
      </c>
      <c r="D18" s="295">
        <v>2025</v>
      </c>
      <c r="E18" s="302">
        <v>11777.874</v>
      </c>
      <c r="F18" s="299"/>
      <c r="G18" s="295" t="s">
        <v>558</v>
      </c>
      <c r="H18" s="303" t="s">
        <v>578</v>
      </c>
      <c r="I18" s="295" t="s">
        <v>601</v>
      </c>
    </row>
    <row r="19" spans="1:9" ht="39" thickBot="1">
      <c r="A19" s="298">
        <v>13</v>
      </c>
      <c r="B19" s="301" t="s">
        <v>586</v>
      </c>
      <c r="C19" s="295">
        <v>2018</v>
      </c>
      <c r="D19" s="295">
        <v>2026</v>
      </c>
      <c r="E19" s="302">
        <v>23957.2258</v>
      </c>
      <c r="F19" s="299"/>
      <c r="G19" s="295" t="s">
        <v>558</v>
      </c>
      <c r="H19" s="303" t="s">
        <v>578</v>
      </c>
      <c r="I19" s="304" t="s">
        <v>587</v>
      </c>
    </row>
    <row r="20" spans="1:9" ht="38.25">
      <c r="A20" s="298">
        <v>14</v>
      </c>
      <c r="B20" s="301" t="s">
        <v>588</v>
      </c>
      <c r="C20" s="295">
        <v>2018</v>
      </c>
      <c r="D20" s="295">
        <v>2027</v>
      </c>
      <c r="E20" s="302">
        <v>16637.112000000001</v>
      </c>
      <c r="F20" s="299"/>
      <c r="G20" s="295" t="s">
        <v>558</v>
      </c>
      <c r="H20" s="303" t="s">
        <v>578</v>
      </c>
      <c r="I20" s="295" t="s">
        <v>592</v>
      </c>
    </row>
    <row r="21" spans="1:9" ht="38.25">
      <c r="A21" s="298">
        <v>15</v>
      </c>
      <c r="B21" s="301" t="s">
        <v>589</v>
      </c>
      <c r="C21" s="295">
        <v>2018</v>
      </c>
      <c r="D21" s="295">
        <v>2028</v>
      </c>
      <c r="E21" s="302">
        <v>19550.59</v>
      </c>
      <c r="F21" s="299"/>
      <c r="G21" s="295" t="s">
        <v>558</v>
      </c>
      <c r="H21" s="303" t="s">
        <v>297</v>
      </c>
      <c r="I21" s="295" t="s">
        <v>587</v>
      </c>
    </row>
    <row r="22" spans="1:9" ht="38.25">
      <c r="A22" s="298">
        <v>16</v>
      </c>
      <c r="B22" s="301" t="s">
        <v>590</v>
      </c>
      <c r="C22" s="295">
        <v>2018</v>
      </c>
      <c r="D22" s="295">
        <v>2021</v>
      </c>
      <c r="E22" s="302">
        <v>10810.357</v>
      </c>
      <c r="F22" s="299"/>
      <c r="G22" s="295" t="s">
        <v>558</v>
      </c>
      <c r="H22" s="303" t="s">
        <v>297</v>
      </c>
      <c r="I22" s="295" t="s">
        <v>587</v>
      </c>
    </row>
    <row r="23" spans="1:9" ht="38.25">
      <c r="A23" s="298">
        <v>17</v>
      </c>
      <c r="B23" s="301" t="s">
        <v>591</v>
      </c>
      <c r="C23" s="295">
        <v>2018</v>
      </c>
      <c r="D23" s="295">
        <v>2027</v>
      </c>
      <c r="E23" s="302">
        <v>6973.2969999999996</v>
      </c>
      <c r="F23" s="299"/>
      <c r="G23" s="295" t="s">
        <v>558</v>
      </c>
      <c r="H23" s="303" t="s">
        <v>297</v>
      </c>
      <c r="I23" s="295" t="s">
        <v>572</v>
      </c>
    </row>
    <row r="24" spans="1:9" s="306" customFormat="1" ht="12.75" customHeight="1">
      <c r="A24" s="421" t="s">
        <v>3</v>
      </c>
      <c r="B24" s="421"/>
      <c r="C24" s="305" t="s">
        <v>593</v>
      </c>
      <c r="D24" s="305"/>
      <c r="E24" s="302">
        <f>SUM(E7:E23)</f>
        <v>1128805.5408000001</v>
      </c>
      <c r="F24" s="299"/>
      <c r="G24" s="305" t="s">
        <v>593</v>
      </c>
      <c r="H24" s="305" t="s">
        <v>593</v>
      </c>
      <c r="I24" s="305" t="s">
        <v>593</v>
      </c>
    </row>
    <row r="25" spans="1:9">
      <c r="A25" s="307"/>
      <c r="B25" s="307"/>
      <c r="C25" s="308"/>
      <c r="D25" s="308"/>
      <c r="E25" s="309"/>
      <c r="F25" s="307"/>
      <c r="G25" s="307"/>
      <c r="H25" s="307"/>
      <c r="I25" s="307"/>
    </row>
    <row r="26" spans="1:9">
      <c r="A26" s="310" t="s">
        <v>454</v>
      </c>
      <c r="B26" s="307"/>
      <c r="C26" s="308"/>
      <c r="D26" s="308"/>
      <c r="E26" s="309"/>
      <c r="F26" s="307"/>
      <c r="G26" s="307"/>
      <c r="H26" s="307"/>
      <c r="I26" s="307"/>
    </row>
    <row r="27" spans="1:9" s="313" customFormat="1" ht="14.25">
      <c r="A27" s="310" t="s">
        <v>455</v>
      </c>
      <c r="B27" s="310"/>
      <c r="C27" s="308"/>
      <c r="D27" s="308"/>
      <c r="E27" s="309"/>
      <c r="F27" s="308" t="s">
        <v>594</v>
      </c>
      <c r="G27" s="308"/>
      <c r="H27" s="311" t="s">
        <v>280</v>
      </c>
      <c r="I27" s="312"/>
    </row>
    <row r="28" spans="1:9" s="316" customFormat="1">
      <c r="A28" s="70" t="s">
        <v>595</v>
      </c>
      <c r="B28" s="70"/>
      <c r="C28" s="314"/>
      <c r="D28" s="314"/>
      <c r="E28" s="315"/>
      <c r="F28" s="308" t="s">
        <v>184</v>
      </c>
      <c r="G28" s="308"/>
      <c r="H28" s="416" t="s">
        <v>185</v>
      </c>
      <c r="I28" s="416"/>
    </row>
    <row r="29" spans="1:9" s="313" customFormat="1" ht="12.75">
      <c r="A29" s="317"/>
      <c r="B29" s="317"/>
      <c r="C29" s="308"/>
      <c r="D29" s="308"/>
      <c r="E29" s="309"/>
      <c r="F29" s="307"/>
      <c r="G29" s="307"/>
      <c r="H29" s="307"/>
      <c r="I29" s="307"/>
    </row>
    <row r="30" spans="1:9" s="313" customFormat="1" ht="12.75">
      <c r="A30" s="417" t="s">
        <v>596</v>
      </c>
      <c r="B30" s="417"/>
      <c r="C30" s="417"/>
      <c r="D30" s="417"/>
      <c r="E30" s="417"/>
      <c r="F30" s="318" t="s">
        <v>187</v>
      </c>
      <c r="G30" s="319"/>
      <c r="H30" s="307"/>
      <c r="I30" s="307"/>
    </row>
    <row r="31" spans="1:9" s="313" customFormat="1" ht="12.75">
      <c r="A31" s="320"/>
      <c r="B31" s="320"/>
      <c r="C31" s="308"/>
      <c r="D31" s="308"/>
      <c r="E31" s="309"/>
      <c r="F31" s="307"/>
      <c r="G31" s="307"/>
      <c r="H31" s="307"/>
      <c r="I31" s="307"/>
    </row>
    <row r="32" spans="1:9" s="313" customFormat="1" ht="12.75">
      <c r="A32" s="307"/>
      <c r="B32" s="307"/>
      <c r="C32" s="308"/>
      <c r="D32" s="308"/>
      <c r="E32" s="309"/>
      <c r="F32" s="318"/>
      <c r="G32" s="307"/>
      <c r="H32" s="307"/>
      <c r="I32" s="307"/>
    </row>
    <row r="33" spans="1:9">
      <c r="A33" s="307"/>
      <c r="B33" s="307"/>
      <c r="C33" s="308"/>
      <c r="D33" s="308"/>
      <c r="E33" s="309"/>
      <c r="F33" s="307"/>
      <c r="G33" s="307"/>
      <c r="H33" s="307"/>
      <c r="I33" s="307"/>
    </row>
    <row r="34" spans="1:9">
      <c r="A34" s="307"/>
      <c r="B34" s="307"/>
      <c r="C34" s="308"/>
      <c r="D34" s="308"/>
      <c r="E34" s="309"/>
      <c r="F34" s="307"/>
      <c r="G34" s="307"/>
      <c r="H34" s="307"/>
      <c r="I34" s="307"/>
    </row>
    <row r="35" spans="1:9" s="313" customFormat="1" ht="14.25">
      <c r="A35" s="310" t="s">
        <v>597</v>
      </c>
      <c r="B35" s="310"/>
      <c r="C35" s="308"/>
      <c r="D35" s="308"/>
      <c r="E35" s="309"/>
      <c r="F35" s="308" t="s">
        <v>594</v>
      </c>
      <c r="G35" s="308"/>
      <c r="H35" s="311" t="s">
        <v>598</v>
      </c>
      <c r="I35" s="321" t="s">
        <v>599</v>
      </c>
    </row>
    <row r="36" spans="1:9" s="316" customFormat="1">
      <c r="A36" s="70" t="s">
        <v>595</v>
      </c>
      <c r="B36" s="70"/>
      <c r="C36" s="314"/>
      <c r="D36" s="314"/>
      <c r="E36" s="315"/>
      <c r="F36" s="308" t="s">
        <v>184</v>
      </c>
      <c r="G36" s="308"/>
      <c r="H36" s="416" t="s">
        <v>185</v>
      </c>
      <c r="I36" s="416"/>
    </row>
    <row r="37" spans="1:9" s="313" customFormat="1" ht="12.75">
      <c r="A37" s="317"/>
      <c r="B37" s="317"/>
      <c r="C37" s="308"/>
      <c r="D37" s="308"/>
      <c r="E37" s="309"/>
      <c r="F37" s="307"/>
      <c r="G37" s="307"/>
      <c r="H37" s="307"/>
      <c r="I37" s="307"/>
    </row>
    <row r="38" spans="1:9" s="313" customFormat="1" ht="13.5" customHeight="1">
      <c r="A38" s="417" t="s">
        <v>596</v>
      </c>
      <c r="B38" s="417"/>
      <c r="C38" s="417"/>
      <c r="D38" s="417"/>
      <c r="E38" s="417"/>
      <c r="F38" s="319"/>
      <c r="G38" s="319"/>
      <c r="H38" s="307"/>
      <c r="I38" s="307"/>
    </row>
    <row r="39" spans="1:9">
      <c r="A39" s="307"/>
      <c r="B39" s="307"/>
      <c r="C39" s="308"/>
      <c r="D39" s="308"/>
      <c r="E39" s="309"/>
      <c r="F39" s="307"/>
      <c r="G39" s="307"/>
      <c r="H39" s="307"/>
      <c r="I39" s="307"/>
    </row>
  </sheetData>
  <mergeCells count="8">
    <mergeCell ref="H36:I36"/>
    <mergeCell ref="A38:E38"/>
    <mergeCell ref="A1:I1"/>
    <mergeCell ref="G2:I2"/>
    <mergeCell ref="A4:I4"/>
    <mergeCell ref="A24:B24"/>
    <mergeCell ref="H28:I28"/>
    <mergeCell ref="A30:E30"/>
  </mergeCells>
  <pageMargins left="0.35433070866141736" right="0.31496062992125984" top="0.78740157480314965" bottom="0.98425196850393704" header="0.31496062992125984" footer="0.51181102362204722"/>
  <pageSetup paperSize="9" scale="7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
    <tabColor rgb="FFFF0000"/>
    <pageSetUpPr fitToPage="1"/>
  </sheetPr>
  <dimension ref="A2:H40"/>
  <sheetViews>
    <sheetView view="pageBreakPreview" zoomScale="80" zoomScaleNormal="60" zoomScaleSheetLayoutView="80" workbookViewId="0">
      <selection activeCell="C23" sqref="C23:H23"/>
    </sheetView>
  </sheetViews>
  <sheetFormatPr defaultRowHeight="15"/>
  <cols>
    <col min="1" max="1" width="9.140625" style="114"/>
    <col min="2" max="2" width="45.28515625" style="114" customWidth="1"/>
    <col min="3" max="7" width="19" style="114" bestFit="1" customWidth="1"/>
    <col min="8" max="8" width="16.7109375" style="114" customWidth="1"/>
    <col min="9" max="16384" width="9.140625" style="114"/>
  </cols>
  <sheetData>
    <row r="2" spans="1:8">
      <c r="F2" s="404" t="s">
        <v>223</v>
      </c>
      <c r="G2" s="404"/>
    </row>
    <row r="3" spans="1:8" ht="24" customHeight="1">
      <c r="A3" s="220" t="s">
        <v>464</v>
      </c>
      <c r="B3" s="220"/>
      <c r="C3" s="220"/>
      <c r="D3" s="220"/>
      <c r="E3" s="220"/>
      <c r="F3" s="220"/>
      <c r="G3" s="220"/>
      <c r="H3" s="220"/>
    </row>
    <row r="4" spans="1:8" ht="40.5" customHeight="1">
      <c r="A4" s="220" t="s">
        <v>334</v>
      </c>
      <c r="B4" s="220" t="s">
        <v>335</v>
      </c>
      <c r="C4" s="220">
        <v>2021</v>
      </c>
      <c r="D4" s="220">
        <v>2022</v>
      </c>
      <c r="E4" s="220">
        <v>2023</v>
      </c>
      <c r="F4" s="220">
        <v>2024</v>
      </c>
      <c r="G4" s="220">
        <v>2025</v>
      </c>
      <c r="H4" s="267" t="s">
        <v>233</v>
      </c>
    </row>
    <row r="5" spans="1:8" ht="15.75">
      <c r="A5" s="220"/>
      <c r="B5" s="226" t="s">
        <v>336</v>
      </c>
      <c r="C5" s="226">
        <v>89550.160811320355</v>
      </c>
      <c r="D5" s="226">
        <v>82968.665861558169</v>
      </c>
      <c r="E5" s="226">
        <v>124283.21247448199</v>
      </c>
      <c r="F5" s="226">
        <v>187038.6394175819</v>
      </c>
      <c r="G5" s="226">
        <v>281379.66821259202</v>
      </c>
      <c r="H5" s="268">
        <f>SUM(C5:G5)</f>
        <v>765220.34677753435</v>
      </c>
    </row>
    <row r="6" spans="1:8" s="222" customFormat="1" ht="15.75">
      <c r="A6" s="116">
        <v>1</v>
      </c>
      <c r="B6" s="218" t="s">
        <v>291</v>
      </c>
      <c r="C6" s="116">
        <v>55482.074469847008</v>
      </c>
      <c r="D6" s="116">
        <v>82968.665861558169</v>
      </c>
      <c r="E6" s="116">
        <v>124283.21247448199</v>
      </c>
      <c r="F6" s="116">
        <v>187038.6394175819</v>
      </c>
      <c r="G6" s="116">
        <v>281379.66821259179</v>
      </c>
      <c r="H6" s="269">
        <f t="shared" ref="H6:H15" si="0">SUM(C6:G6)</f>
        <v>731152.26043606084</v>
      </c>
    </row>
    <row r="7" spans="1:8" s="224" customFormat="1" ht="15.75">
      <c r="A7" s="223" t="s">
        <v>292</v>
      </c>
      <c r="B7" s="219" t="s">
        <v>293</v>
      </c>
      <c r="C7" s="223">
        <v>22970</v>
      </c>
      <c r="D7" s="223">
        <v>24202.934988218822</v>
      </c>
      <c r="E7" s="223">
        <v>26046.68311847567</v>
      </c>
      <c r="F7" s="223">
        <v>28808.532284575271</v>
      </c>
      <c r="G7" s="223">
        <v>32964.94649385487</v>
      </c>
      <c r="H7" s="269">
        <f t="shared" si="0"/>
        <v>134993.09688512463</v>
      </c>
    </row>
    <row r="8" spans="1:8" s="224" customFormat="1" ht="15.75">
      <c r="A8" s="223" t="s">
        <v>294</v>
      </c>
      <c r="B8" s="219" t="s">
        <v>295</v>
      </c>
      <c r="C8" s="223">
        <v>25078.35</v>
      </c>
      <c r="D8" s="223">
        <v>50909.05049999999</v>
      </c>
      <c r="E8" s="223">
        <v>89599.928879999978</v>
      </c>
      <c r="F8" s="223">
        <v>148735.88194079997</v>
      </c>
      <c r="G8" s="223">
        <v>237977.41110527996</v>
      </c>
      <c r="H8" s="269">
        <f t="shared" si="0"/>
        <v>552300.62242607982</v>
      </c>
    </row>
    <row r="9" spans="1:8" s="224" customFormat="1" ht="15.75">
      <c r="A9" s="223" t="s">
        <v>296</v>
      </c>
      <c r="B9" s="219" t="s">
        <v>297</v>
      </c>
      <c r="C9" s="223">
        <v>7324.24</v>
      </c>
      <c r="D9" s="223">
        <v>7741.7216799999997</v>
      </c>
      <c r="E9" s="223">
        <v>8515.8938479999997</v>
      </c>
      <c r="F9" s="223">
        <v>9367.4832328000011</v>
      </c>
      <c r="G9" s="223">
        <v>10304.231556080002</v>
      </c>
      <c r="H9" s="269">
        <f t="shared" si="0"/>
        <v>43253.57031688001</v>
      </c>
    </row>
    <row r="10" spans="1:8" s="222" customFormat="1" ht="15.75">
      <c r="A10" s="116" t="s">
        <v>298</v>
      </c>
      <c r="B10" s="218" t="s">
        <v>43</v>
      </c>
      <c r="C10" s="116"/>
      <c r="D10" s="116"/>
      <c r="E10" s="116"/>
      <c r="F10" s="116"/>
      <c r="G10" s="116"/>
      <c r="H10" s="269">
        <f t="shared" si="0"/>
        <v>0</v>
      </c>
    </row>
    <row r="11" spans="1:8" s="222" customFormat="1" ht="15.75">
      <c r="A11" s="116" t="s">
        <v>299</v>
      </c>
      <c r="B11" s="218" t="s">
        <v>337</v>
      </c>
      <c r="C11" s="116">
        <v>109.48446984700968</v>
      </c>
      <c r="D11" s="116">
        <v>114.95869333936017</v>
      </c>
      <c r="E11" s="116">
        <v>120.70662800632817</v>
      </c>
      <c r="F11" s="116">
        <v>126.74195940664458</v>
      </c>
      <c r="G11" s="116">
        <v>133.07905737697681</v>
      </c>
      <c r="H11" s="269">
        <f t="shared" si="0"/>
        <v>604.97080797631941</v>
      </c>
    </row>
    <row r="12" spans="1:8" s="222" customFormat="1" ht="15.75">
      <c r="A12" s="116">
        <v>2</v>
      </c>
      <c r="B12" s="218" t="s">
        <v>300</v>
      </c>
      <c r="C12" s="116">
        <v>34068.086341473354</v>
      </c>
      <c r="D12" s="116">
        <v>0</v>
      </c>
      <c r="E12" s="116">
        <v>0</v>
      </c>
      <c r="F12" s="116">
        <v>0</v>
      </c>
      <c r="G12" s="116">
        <v>0</v>
      </c>
      <c r="H12" s="269">
        <f t="shared" si="0"/>
        <v>34068.086341473354</v>
      </c>
    </row>
    <row r="13" spans="1:8" s="222" customFormat="1" ht="15.75">
      <c r="A13" s="116" t="s">
        <v>301</v>
      </c>
      <c r="B13" s="218" t="s">
        <v>302</v>
      </c>
      <c r="C13" s="116"/>
      <c r="D13" s="116"/>
      <c r="E13" s="116"/>
      <c r="F13" s="116"/>
      <c r="G13" s="116"/>
      <c r="H13" s="269">
        <f t="shared" si="0"/>
        <v>0</v>
      </c>
    </row>
    <row r="14" spans="1:8" s="222" customFormat="1" ht="15.75">
      <c r="A14" s="116" t="s">
        <v>303</v>
      </c>
      <c r="B14" s="218" t="s">
        <v>304</v>
      </c>
      <c r="C14" s="116"/>
      <c r="D14" s="116"/>
      <c r="E14" s="116"/>
      <c r="F14" s="116"/>
      <c r="G14" s="116"/>
      <c r="H14" s="269">
        <f t="shared" si="0"/>
        <v>0</v>
      </c>
    </row>
    <row r="15" spans="1:8" s="222" customFormat="1" ht="15.75">
      <c r="A15" s="116" t="s">
        <v>305</v>
      </c>
      <c r="B15" s="218" t="s">
        <v>338</v>
      </c>
      <c r="C15" s="116">
        <v>34068.086341473354</v>
      </c>
      <c r="D15" s="116"/>
      <c r="E15" s="116"/>
      <c r="F15" s="116"/>
      <c r="G15" s="116"/>
      <c r="H15" s="269">
        <f t="shared" si="0"/>
        <v>34068.086341473354</v>
      </c>
    </row>
    <row r="16" spans="1:8" s="222" customFormat="1"/>
    <row r="17" spans="1:8" s="222" customFormat="1"/>
    <row r="18" spans="1:8" s="222" customFormat="1"/>
    <row r="20" spans="1:8" ht="70.5" customHeight="1">
      <c r="A20" s="422" t="s">
        <v>342</v>
      </c>
      <c r="B20" s="422"/>
      <c r="C20" s="422"/>
      <c r="D20" s="422"/>
      <c r="E20" s="422"/>
      <c r="F20" s="422"/>
      <c r="G20" s="422"/>
      <c r="H20" s="422"/>
    </row>
    <row r="21" spans="1:8">
      <c r="A21" s="423" t="s">
        <v>464</v>
      </c>
      <c r="B21" s="424"/>
      <c r="C21" s="424"/>
      <c r="D21" s="424"/>
      <c r="E21" s="424"/>
      <c r="F21" s="424"/>
      <c r="G21" s="424"/>
      <c r="H21" s="425"/>
    </row>
    <row r="22" spans="1:8" ht="15.75">
      <c r="A22" s="115" t="s">
        <v>540</v>
      </c>
      <c r="B22" s="220" t="s">
        <v>335</v>
      </c>
      <c r="C22" s="220">
        <v>2021</v>
      </c>
      <c r="D22" s="220">
        <v>2022</v>
      </c>
      <c r="E22" s="220">
        <v>2023</v>
      </c>
      <c r="F22" s="220">
        <v>2024</v>
      </c>
      <c r="G22" s="220">
        <v>2025</v>
      </c>
      <c r="H22" s="267" t="s">
        <v>233</v>
      </c>
    </row>
    <row r="23" spans="1:8" ht="15.75">
      <c r="A23" s="115"/>
      <c r="B23" s="226" t="s">
        <v>336</v>
      </c>
      <c r="C23" s="270">
        <v>303937.25681132032</v>
      </c>
      <c r="D23" s="270">
        <v>311492.70037333941</v>
      </c>
      <c r="E23" s="270">
        <v>381304.99047600629</v>
      </c>
      <c r="F23" s="270">
        <v>422904.9441922066</v>
      </c>
      <c r="G23" s="270">
        <v>579522.45061345713</v>
      </c>
      <c r="H23" s="271">
        <f>SUM(C23:G23)</f>
        <v>1999162.3424663297</v>
      </c>
    </row>
    <row r="24" spans="1:8" ht="15.75">
      <c r="A24" s="115">
        <v>1</v>
      </c>
      <c r="B24" s="220" t="s">
        <v>291</v>
      </c>
      <c r="C24" s="220">
        <v>269869.17046984698</v>
      </c>
      <c r="D24" s="220">
        <v>311492.70037333941</v>
      </c>
      <c r="E24" s="220">
        <v>381304.99047600629</v>
      </c>
      <c r="F24" s="220">
        <v>422904.9441922066</v>
      </c>
      <c r="G24" s="220">
        <v>579522.45061345713</v>
      </c>
      <c r="H24" s="269">
        <f t="shared" ref="H24:H33" si="1">SUM(C24:G24)</f>
        <v>1965094.2561248564</v>
      </c>
    </row>
    <row r="25" spans="1:8" ht="15.75">
      <c r="A25" s="115" t="s">
        <v>292</v>
      </c>
      <c r="B25" s="220" t="s">
        <v>293</v>
      </c>
      <c r="C25" s="220">
        <v>132762</v>
      </c>
      <c r="D25" s="220">
        <v>132762</v>
      </c>
      <c r="E25" s="220">
        <v>132762</v>
      </c>
      <c r="F25" s="220">
        <v>132762</v>
      </c>
      <c r="G25" s="220">
        <v>132762</v>
      </c>
      <c r="H25" s="269">
        <f t="shared" si="1"/>
        <v>663810</v>
      </c>
    </row>
    <row r="26" spans="1:8" ht="15.75">
      <c r="A26" s="115" t="s">
        <v>294</v>
      </c>
      <c r="B26" s="220" t="s">
        <v>295</v>
      </c>
      <c r="C26" s="220">
        <v>129673.446</v>
      </c>
      <c r="D26" s="220">
        <v>170874.02000000002</v>
      </c>
      <c r="E26" s="220">
        <v>239906.39</v>
      </c>
      <c r="F26" s="220">
        <v>280648.71899999998</v>
      </c>
      <c r="G26" s="220">
        <v>436323.14000000013</v>
      </c>
      <c r="H26" s="269">
        <f t="shared" si="1"/>
        <v>1257425.7150000001</v>
      </c>
    </row>
    <row r="27" spans="1:8" ht="15.75">
      <c r="A27" s="115" t="s">
        <v>296</v>
      </c>
      <c r="B27" s="220" t="s">
        <v>297</v>
      </c>
      <c r="C27" s="220">
        <v>7324.24</v>
      </c>
      <c r="D27" s="220">
        <v>7741.7216799999997</v>
      </c>
      <c r="E27" s="220">
        <v>8515.8938479999997</v>
      </c>
      <c r="F27" s="220">
        <v>9367.4832328000011</v>
      </c>
      <c r="G27" s="220">
        <v>10304.231556080002</v>
      </c>
      <c r="H27" s="269">
        <f t="shared" si="1"/>
        <v>43253.57031688001</v>
      </c>
    </row>
    <row r="28" spans="1:8" ht="15.75">
      <c r="A28" s="115" t="s">
        <v>298</v>
      </c>
      <c r="B28" s="220" t="s">
        <v>43</v>
      </c>
      <c r="C28" s="220"/>
      <c r="D28" s="220"/>
      <c r="E28" s="220"/>
      <c r="F28" s="220"/>
      <c r="G28" s="220"/>
      <c r="H28" s="269">
        <f t="shared" si="1"/>
        <v>0</v>
      </c>
    </row>
    <row r="29" spans="1:8" ht="15.75">
      <c r="A29" s="115" t="s">
        <v>299</v>
      </c>
      <c r="B29" s="220" t="s">
        <v>337</v>
      </c>
      <c r="C29" s="220">
        <v>109.48446984700968</v>
      </c>
      <c r="D29" s="220">
        <v>114.95869333936017</v>
      </c>
      <c r="E29" s="220">
        <v>120.70662800632817</v>
      </c>
      <c r="F29" s="220">
        <v>126.74195940664458</v>
      </c>
      <c r="G29" s="220">
        <v>133.07905737697681</v>
      </c>
      <c r="H29" s="269">
        <f t="shared" si="1"/>
        <v>604.97080797631941</v>
      </c>
    </row>
    <row r="30" spans="1:8" ht="15.75">
      <c r="A30" s="115">
        <v>2</v>
      </c>
      <c r="B30" s="220" t="s">
        <v>300</v>
      </c>
      <c r="C30" s="220">
        <v>34068.086341473354</v>
      </c>
      <c r="D30" s="220">
        <v>0</v>
      </c>
      <c r="E30" s="220">
        <v>0</v>
      </c>
      <c r="F30" s="220">
        <v>0</v>
      </c>
      <c r="G30" s="220">
        <v>0</v>
      </c>
      <c r="H30" s="269">
        <f t="shared" si="1"/>
        <v>34068.086341473354</v>
      </c>
    </row>
    <row r="31" spans="1:8" ht="15.75">
      <c r="A31" s="115" t="s">
        <v>301</v>
      </c>
      <c r="B31" s="220" t="s">
        <v>302</v>
      </c>
      <c r="C31" s="220"/>
      <c r="D31" s="220"/>
      <c r="E31" s="220"/>
      <c r="F31" s="220"/>
      <c r="G31" s="220"/>
      <c r="H31" s="269">
        <f t="shared" si="1"/>
        <v>0</v>
      </c>
    </row>
    <row r="32" spans="1:8" ht="15.75">
      <c r="A32" s="115" t="s">
        <v>303</v>
      </c>
      <c r="B32" s="220" t="s">
        <v>304</v>
      </c>
      <c r="C32" s="220"/>
      <c r="D32" s="220"/>
      <c r="E32" s="220"/>
      <c r="F32" s="220"/>
      <c r="G32" s="220"/>
      <c r="H32" s="269">
        <f t="shared" si="1"/>
        <v>0</v>
      </c>
    </row>
    <row r="33" spans="1:8" ht="15.75">
      <c r="A33" s="115" t="s">
        <v>305</v>
      </c>
      <c r="B33" s="220" t="s">
        <v>338</v>
      </c>
      <c r="C33" s="220">
        <v>34068.086341473354</v>
      </c>
      <c r="D33" s="220"/>
      <c r="E33" s="220"/>
      <c r="F33" s="220"/>
      <c r="G33" s="220"/>
      <c r="H33" s="269">
        <f t="shared" si="1"/>
        <v>34068.086341473354</v>
      </c>
    </row>
    <row r="36" spans="1:8" ht="15.75">
      <c r="B36" s="104" t="s">
        <v>454</v>
      </c>
      <c r="C36" s="92"/>
      <c r="D36" s="92"/>
      <c r="E36" s="92"/>
      <c r="F36" s="92"/>
    </row>
    <row r="37" spans="1:8" s="222" customFormat="1" ht="15.75">
      <c r="B37" s="104" t="s">
        <v>455</v>
      </c>
      <c r="C37" s="105"/>
      <c r="D37" s="106"/>
      <c r="E37" s="200" t="s">
        <v>456</v>
      </c>
      <c r="F37" s="106"/>
    </row>
    <row r="38" spans="1:8" s="222" customFormat="1" ht="15.75">
      <c r="B38" s="107" t="s">
        <v>306</v>
      </c>
      <c r="C38" s="105"/>
      <c r="D38" s="106"/>
      <c r="E38" s="106" t="s">
        <v>185</v>
      </c>
      <c r="F38" s="106"/>
    </row>
    <row r="39" spans="1:8" s="222" customFormat="1" ht="15.75">
      <c r="B39" s="107"/>
      <c r="C39" s="105"/>
      <c r="D39" s="105"/>
      <c r="E39" s="105"/>
      <c r="F39" s="105"/>
      <c r="G39" s="225"/>
    </row>
    <row r="40" spans="1:8" s="222" customFormat="1" ht="15.75">
      <c r="B40" s="108" t="s">
        <v>188</v>
      </c>
      <c r="C40" s="109"/>
      <c r="D40" s="109"/>
      <c r="E40" s="109"/>
      <c r="F40" s="105"/>
      <c r="G40" s="225"/>
    </row>
  </sheetData>
  <mergeCells count="3">
    <mergeCell ref="F2:G2"/>
    <mergeCell ref="A20:H20"/>
    <mergeCell ref="A21:H21"/>
  </mergeCells>
  <pageMargins left="0.6692913385826772" right="0.55118110236220474" top="0.78740157480314965" bottom="0.98425196850393704" header="0.51181102362204722" footer="0.51181102362204722"/>
  <pageSetup paperSize="9" scale="37"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3:F9"/>
  <sheetViews>
    <sheetView workbookViewId="0">
      <selection activeCell="A12" sqref="A12"/>
    </sheetView>
  </sheetViews>
  <sheetFormatPr defaultRowHeight="15"/>
  <cols>
    <col min="1" max="1" width="38.42578125" style="160" customWidth="1"/>
    <col min="2" max="2" width="8.42578125" style="158" customWidth="1"/>
    <col min="3" max="3" width="29.28515625" style="160" customWidth="1"/>
    <col min="4" max="4" width="10.140625" style="158" customWidth="1"/>
    <col min="5" max="5" width="22.5703125" style="160" customWidth="1"/>
    <col min="6" max="6" width="18.85546875" style="160" customWidth="1"/>
    <col min="7" max="252" width="9.140625" style="160"/>
    <col min="253" max="253" width="52.140625" style="160" customWidth="1"/>
    <col min="254" max="254" width="8.42578125" style="160" customWidth="1"/>
    <col min="255" max="255" width="0" style="160" hidden="1" customWidth="1"/>
    <col min="256" max="256" width="9.140625" style="160"/>
    <col min="257" max="257" width="29.28515625" style="160" customWidth="1"/>
    <col min="258" max="258" width="8.140625" style="160" customWidth="1"/>
    <col min="259" max="259" width="14" style="160" customWidth="1"/>
    <col min="260" max="260" width="0" style="160" hidden="1" customWidth="1"/>
    <col min="261" max="261" width="22.5703125" style="160" customWidth="1"/>
    <col min="262" max="262" width="16.140625" style="160" customWidth="1"/>
    <col min="263" max="508" width="9.140625" style="160"/>
    <col min="509" max="509" width="52.140625" style="160" customWidth="1"/>
    <col min="510" max="510" width="8.42578125" style="160" customWidth="1"/>
    <col min="511" max="511" width="0" style="160" hidden="1" customWidth="1"/>
    <col min="512" max="512" width="9.140625" style="160"/>
    <col min="513" max="513" width="29.28515625" style="160" customWidth="1"/>
    <col min="514" max="514" width="8.140625" style="160" customWidth="1"/>
    <col min="515" max="515" width="14" style="160" customWidth="1"/>
    <col min="516" max="516" width="0" style="160" hidden="1" customWidth="1"/>
    <col min="517" max="517" width="22.5703125" style="160" customWidth="1"/>
    <col min="518" max="518" width="16.140625" style="160" customWidth="1"/>
    <col min="519" max="764" width="9.140625" style="160"/>
    <col min="765" max="765" width="52.140625" style="160" customWidth="1"/>
    <col min="766" max="766" width="8.42578125" style="160" customWidth="1"/>
    <col min="767" max="767" width="0" style="160" hidden="1" customWidth="1"/>
    <col min="768" max="768" width="9.140625" style="160"/>
    <col min="769" max="769" width="29.28515625" style="160" customWidth="1"/>
    <col min="770" max="770" width="8.140625" style="160" customWidth="1"/>
    <col min="771" max="771" width="14" style="160" customWidth="1"/>
    <col min="772" max="772" width="0" style="160" hidden="1" customWidth="1"/>
    <col min="773" max="773" width="22.5703125" style="160" customWidth="1"/>
    <col min="774" max="774" width="16.140625" style="160" customWidth="1"/>
    <col min="775" max="1020" width="9.140625" style="160"/>
    <col min="1021" max="1021" width="52.140625" style="160" customWidth="1"/>
    <col min="1022" max="1022" width="8.42578125" style="160" customWidth="1"/>
    <col min="1023" max="1023" width="0" style="160" hidden="1" customWidth="1"/>
    <col min="1024" max="1024" width="9.140625" style="160"/>
    <col min="1025" max="1025" width="29.28515625" style="160" customWidth="1"/>
    <col min="1026" max="1026" width="8.140625" style="160" customWidth="1"/>
    <col min="1027" max="1027" width="14" style="160" customWidth="1"/>
    <col min="1028" max="1028" width="0" style="160" hidden="1" customWidth="1"/>
    <col min="1029" max="1029" width="22.5703125" style="160" customWidth="1"/>
    <col min="1030" max="1030" width="16.140625" style="160" customWidth="1"/>
    <col min="1031" max="1276" width="9.140625" style="160"/>
    <col min="1277" max="1277" width="52.140625" style="160" customWidth="1"/>
    <col min="1278" max="1278" width="8.42578125" style="160" customWidth="1"/>
    <col min="1279" max="1279" width="0" style="160" hidden="1" customWidth="1"/>
    <col min="1280" max="1280" width="9.140625" style="160"/>
    <col min="1281" max="1281" width="29.28515625" style="160" customWidth="1"/>
    <col min="1282" max="1282" width="8.140625" style="160" customWidth="1"/>
    <col min="1283" max="1283" width="14" style="160" customWidth="1"/>
    <col min="1284" max="1284" width="0" style="160" hidden="1" customWidth="1"/>
    <col min="1285" max="1285" width="22.5703125" style="160" customWidth="1"/>
    <col min="1286" max="1286" width="16.140625" style="160" customWidth="1"/>
    <col min="1287" max="1532" width="9.140625" style="160"/>
    <col min="1533" max="1533" width="52.140625" style="160" customWidth="1"/>
    <col min="1534" max="1534" width="8.42578125" style="160" customWidth="1"/>
    <col min="1535" max="1535" width="0" style="160" hidden="1" customWidth="1"/>
    <col min="1536" max="1536" width="9.140625" style="160"/>
    <col min="1537" max="1537" width="29.28515625" style="160" customWidth="1"/>
    <col min="1538" max="1538" width="8.140625" style="160" customWidth="1"/>
    <col min="1539" max="1539" width="14" style="160" customWidth="1"/>
    <col min="1540" max="1540" width="0" style="160" hidden="1" customWidth="1"/>
    <col min="1541" max="1541" width="22.5703125" style="160" customWidth="1"/>
    <col min="1542" max="1542" width="16.140625" style="160" customWidth="1"/>
    <col min="1543" max="1788" width="9.140625" style="160"/>
    <col min="1789" max="1789" width="52.140625" style="160" customWidth="1"/>
    <col min="1790" max="1790" width="8.42578125" style="160" customWidth="1"/>
    <col min="1791" max="1791" width="0" style="160" hidden="1" customWidth="1"/>
    <col min="1792" max="1792" width="9.140625" style="160"/>
    <col min="1793" max="1793" width="29.28515625" style="160" customWidth="1"/>
    <col min="1794" max="1794" width="8.140625" style="160" customWidth="1"/>
    <col min="1795" max="1795" width="14" style="160" customWidth="1"/>
    <col min="1796" max="1796" width="0" style="160" hidden="1" customWidth="1"/>
    <col min="1797" max="1797" width="22.5703125" style="160" customWidth="1"/>
    <col min="1798" max="1798" width="16.140625" style="160" customWidth="1"/>
    <col min="1799" max="2044" width="9.140625" style="160"/>
    <col min="2045" max="2045" width="52.140625" style="160" customWidth="1"/>
    <col min="2046" max="2046" width="8.42578125" style="160" customWidth="1"/>
    <col min="2047" max="2047" width="0" style="160" hidden="1" customWidth="1"/>
    <col min="2048" max="2048" width="9.140625" style="160"/>
    <col min="2049" max="2049" width="29.28515625" style="160" customWidth="1"/>
    <col min="2050" max="2050" width="8.140625" style="160" customWidth="1"/>
    <col min="2051" max="2051" width="14" style="160" customWidth="1"/>
    <col min="2052" max="2052" width="0" style="160" hidden="1" customWidth="1"/>
    <col min="2053" max="2053" width="22.5703125" style="160" customWidth="1"/>
    <col min="2054" max="2054" width="16.140625" style="160" customWidth="1"/>
    <col min="2055" max="2300" width="9.140625" style="160"/>
    <col min="2301" max="2301" width="52.140625" style="160" customWidth="1"/>
    <col min="2302" max="2302" width="8.42578125" style="160" customWidth="1"/>
    <col min="2303" max="2303" width="0" style="160" hidden="1" customWidth="1"/>
    <col min="2304" max="2304" width="9.140625" style="160"/>
    <col min="2305" max="2305" width="29.28515625" style="160" customWidth="1"/>
    <col min="2306" max="2306" width="8.140625" style="160" customWidth="1"/>
    <col min="2307" max="2307" width="14" style="160" customWidth="1"/>
    <col min="2308" max="2308" width="0" style="160" hidden="1" customWidth="1"/>
    <col min="2309" max="2309" width="22.5703125" style="160" customWidth="1"/>
    <col min="2310" max="2310" width="16.140625" style="160" customWidth="1"/>
    <col min="2311" max="2556" width="9.140625" style="160"/>
    <col min="2557" max="2557" width="52.140625" style="160" customWidth="1"/>
    <col min="2558" max="2558" width="8.42578125" style="160" customWidth="1"/>
    <col min="2559" max="2559" width="0" style="160" hidden="1" customWidth="1"/>
    <col min="2560" max="2560" width="9.140625" style="160"/>
    <col min="2561" max="2561" width="29.28515625" style="160" customWidth="1"/>
    <col min="2562" max="2562" width="8.140625" style="160" customWidth="1"/>
    <col min="2563" max="2563" width="14" style="160" customWidth="1"/>
    <col min="2564" max="2564" width="0" style="160" hidden="1" customWidth="1"/>
    <col min="2565" max="2565" width="22.5703125" style="160" customWidth="1"/>
    <col min="2566" max="2566" width="16.140625" style="160" customWidth="1"/>
    <col min="2567" max="2812" width="9.140625" style="160"/>
    <col min="2813" max="2813" width="52.140625" style="160" customWidth="1"/>
    <col min="2814" max="2814" width="8.42578125" style="160" customWidth="1"/>
    <col min="2815" max="2815" width="0" style="160" hidden="1" customWidth="1"/>
    <col min="2816" max="2816" width="9.140625" style="160"/>
    <col min="2817" max="2817" width="29.28515625" style="160" customWidth="1"/>
    <col min="2818" max="2818" width="8.140625" style="160" customWidth="1"/>
    <col min="2819" max="2819" width="14" style="160" customWidth="1"/>
    <col min="2820" max="2820" width="0" style="160" hidden="1" customWidth="1"/>
    <col min="2821" max="2821" width="22.5703125" style="160" customWidth="1"/>
    <col min="2822" max="2822" width="16.140625" style="160" customWidth="1"/>
    <col min="2823" max="3068" width="9.140625" style="160"/>
    <col min="3069" max="3069" width="52.140625" style="160" customWidth="1"/>
    <col min="3070" max="3070" width="8.42578125" style="160" customWidth="1"/>
    <col min="3071" max="3071" width="0" style="160" hidden="1" customWidth="1"/>
    <col min="3072" max="3072" width="9.140625" style="160"/>
    <col min="3073" max="3073" width="29.28515625" style="160" customWidth="1"/>
    <col min="3074" max="3074" width="8.140625" style="160" customWidth="1"/>
    <col min="3075" max="3075" width="14" style="160" customWidth="1"/>
    <col min="3076" max="3076" width="0" style="160" hidden="1" customWidth="1"/>
    <col min="3077" max="3077" width="22.5703125" style="160" customWidth="1"/>
    <col min="3078" max="3078" width="16.140625" style="160" customWidth="1"/>
    <col min="3079" max="3324" width="9.140625" style="160"/>
    <col min="3325" max="3325" width="52.140625" style="160" customWidth="1"/>
    <col min="3326" max="3326" width="8.42578125" style="160" customWidth="1"/>
    <col min="3327" max="3327" width="0" style="160" hidden="1" customWidth="1"/>
    <col min="3328" max="3328" width="9.140625" style="160"/>
    <col min="3329" max="3329" width="29.28515625" style="160" customWidth="1"/>
    <col min="3330" max="3330" width="8.140625" style="160" customWidth="1"/>
    <col min="3331" max="3331" width="14" style="160" customWidth="1"/>
    <col min="3332" max="3332" width="0" style="160" hidden="1" customWidth="1"/>
    <col min="3333" max="3333" width="22.5703125" style="160" customWidth="1"/>
    <col min="3334" max="3334" width="16.140625" style="160" customWidth="1"/>
    <col min="3335" max="3580" width="9.140625" style="160"/>
    <col min="3581" max="3581" width="52.140625" style="160" customWidth="1"/>
    <col min="3582" max="3582" width="8.42578125" style="160" customWidth="1"/>
    <col min="3583" max="3583" width="0" style="160" hidden="1" customWidth="1"/>
    <col min="3584" max="3584" width="9.140625" style="160"/>
    <col min="3585" max="3585" width="29.28515625" style="160" customWidth="1"/>
    <col min="3586" max="3586" width="8.140625" style="160" customWidth="1"/>
    <col min="3587" max="3587" width="14" style="160" customWidth="1"/>
    <col min="3588" max="3588" width="0" style="160" hidden="1" customWidth="1"/>
    <col min="3589" max="3589" width="22.5703125" style="160" customWidth="1"/>
    <col min="3590" max="3590" width="16.140625" style="160" customWidth="1"/>
    <col min="3591" max="3836" width="9.140625" style="160"/>
    <col min="3837" max="3837" width="52.140625" style="160" customWidth="1"/>
    <col min="3838" max="3838" width="8.42578125" style="160" customWidth="1"/>
    <col min="3839" max="3839" width="0" style="160" hidden="1" customWidth="1"/>
    <col min="3840" max="3840" width="9.140625" style="160"/>
    <col min="3841" max="3841" width="29.28515625" style="160" customWidth="1"/>
    <col min="3842" max="3842" width="8.140625" style="160" customWidth="1"/>
    <col min="3843" max="3843" width="14" style="160" customWidth="1"/>
    <col min="3844" max="3844" width="0" style="160" hidden="1" customWidth="1"/>
    <col min="3845" max="3845" width="22.5703125" style="160" customWidth="1"/>
    <col min="3846" max="3846" width="16.140625" style="160" customWidth="1"/>
    <col min="3847" max="4092" width="9.140625" style="160"/>
    <col min="4093" max="4093" width="52.140625" style="160" customWidth="1"/>
    <col min="4094" max="4094" width="8.42578125" style="160" customWidth="1"/>
    <col min="4095" max="4095" width="0" style="160" hidden="1" customWidth="1"/>
    <col min="4096" max="4096" width="9.140625" style="160"/>
    <col min="4097" max="4097" width="29.28515625" style="160" customWidth="1"/>
    <col min="4098" max="4098" width="8.140625" style="160" customWidth="1"/>
    <col min="4099" max="4099" width="14" style="160" customWidth="1"/>
    <col min="4100" max="4100" width="0" style="160" hidden="1" customWidth="1"/>
    <col min="4101" max="4101" width="22.5703125" style="160" customWidth="1"/>
    <col min="4102" max="4102" width="16.140625" style="160" customWidth="1"/>
    <col min="4103" max="4348" width="9.140625" style="160"/>
    <col min="4349" max="4349" width="52.140625" style="160" customWidth="1"/>
    <col min="4350" max="4350" width="8.42578125" style="160" customWidth="1"/>
    <col min="4351" max="4351" width="0" style="160" hidden="1" customWidth="1"/>
    <col min="4352" max="4352" width="9.140625" style="160"/>
    <col min="4353" max="4353" width="29.28515625" style="160" customWidth="1"/>
    <col min="4354" max="4354" width="8.140625" style="160" customWidth="1"/>
    <col min="4355" max="4355" width="14" style="160" customWidth="1"/>
    <col min="4356" max="4356" width="0" style="160" hidden="1" customWidth="1"/>
    <col min="4357" max="4357" width="22.5703125" style="160" customWidth="1"/>
    <col min="4358" max="4358" width="16.140625" style="160" customWidth="1"/>
    <col min="4359" max="4604" width="9.140625" style="160"/>
    <col min="4605" max="4605" width="52.140625" style="160" customWidth="1"/>
    <col min="4606" max="4606" width="8.42578125" style="160" customWidth="1"/>
    <col min="4607" max="4607" width="0" style="160" hidden="1" customWidth="1"/>
    <col min="4608" max="4608" width="9.140625" style="160"/>
    <col min="4609" max="4609" width="29.28515625" style="160" customWidth="1"/>
    <col min="4610" max="4610" width="8.140625" style="160" customWidth="1"/>
    <col min="4611" max="4611" width="14" style="160" customWidth="1"/>
    <col min="4612" max="4612" width="0" style="160" hidden="1" customWidth="1"/>
    <col min="4613" max="4613" width="22.5703125" style="160" customWidth="1"/>
    <col min="4614" max="4614" width="16.140625" style="160" customWidth="1"/>
    <col min="4615" max="4860" width="9.140625" style="160"/>
    <col min="4861" max="4861" width="52.140625" style="160" customWidth="1"/>
    <col min="4862" max="4862" width="8.42578125" style="160" customWidth="1"/>
    <col min="4863" max="4863" width="0" style="160" hidden="1" customWidth="1"/>
    <col min="4864" max="4864" width="9.140625" style="160"/>
    <col min="4865" max="4865" width="29.28515625" style="160" customWidth="1"/>
    <col min="4866" max="4866" width="8.140625" style="160" customWidth="1"/>
    <col min="4867" max="4867" width="14" style="160" customWidth="1"/>
    <col min="4868" max="4868" width="0" style="160" hidden="1" customWidth="1"/>
    <col min="4869" max="4869" width="22.5703125" style="160" customWidth="1"/>
    <col min="4870" max="4870" width="16.140625" style="160" customWidth="1"/>
    <col min="4871" max="5116" width="9.140625" style="160"/>
    <col min="5117" max="5117" width="52.140625" style="160" customWidth="1"/>
    <col min="5118" max="5118" width="8.42578125" style="160" customWidth="1"/>
    <col min="5119" max="5119" width="0" style="160" hidden="1" customWidth="1"/>
    <col min="5120" max="5120" width="9.140625" style="160"/>
    <col min="5121" max="5121" width="29.28515625" style="160" customWidth="1"/>
    <col min="5122" max="5122" width="8.140625" style="160" customWidth="1"/>
    <col min="5123" max="5123" width="14" style="160" customWidth="1"/>
    <col min="5124" max="5124" width="0" style="160" hidden="1" customWidth="1"/>
    <col min="5125" max="5125" width="22.5703125" style="160" customWidth="1"/>
    <col min="5126" max="5126" width="16.140625" style="160" customWidth="1"/>
    <col min="5127" max="5372" width="9.140625" style="160"/>
    <col min="5373" max="5373" width="52.140625" style="160" customWidth="1"/>
    <col min="5374" max="5374" width="8.42578125" style="160" customWidth="1"/>
    <col min="5375" max="5375" width="0" style="160" hidden="1" customWidth="1"/>
    <col min="5376" max="5376" width="9.140625" style="160"/>
    <col min="5377" max="5377" width="29.28515625" style="160" customWidth="1"/>
    <col min="5378" max="5378" width="8.140625" style="160" customWidth="1"/>
    <col min="5379" max="5379" width="14" style="160" customWidth="1"/>
    <col min="5380" max="5380" width="0" style="160" hidden="1" customWidth="1"/>
    <col min="5381" max="5381" width="22.5703125" style="160" customWidth="1"/>
    <col min="5382" max="5382" width="16.140625" style="160" customWidth="1"/>
    <col min="5383" max="5628" width="9.140625" style="160"/>
    <col min="5629" max="5629" width="52.140625" style="160" customWidth="1"/>
    <col min="5630" max="5630" width="8.42578125" style="160" customWidth="1"/>
    <col min="5631" max="5631" width="0" style="160" hidden="1" customWidth="1"/>
    <col min="5632" max="5632" width="9.140625" style="160"/>
    <col min="5633" max="5633" width="29.28515625" style="160" customWidth="1"/>
    <col min="5634" max="5634" width="8.140625" style="160" customWidth="1"/>
    <col min="5635" max="5635" width="14" style="160" customWidth="1"/>
    <col min="5636" max="5636" width="0" style="160" hidden="1" customWidth="1"/>
    <col min="5637" max="5637" width="22.5703125" style="160" customWidth="1"/>
    <col min="5638" max="5638" width="16.140625" style="160" customWidth="1"/>
    <col min="5639" max="5884" width="9.140625" style="160"/>
    <col min="5885" max="5885" width="52.140625" style="160" customWidth="1"/>
    <col min="5886" max="5886" width="8.42578125" style="160" customWidth="1"/>
    <col min="5887" max="5887" width="0" style="160" hidden="1" customWidth="1"/>
    <col min="5888" max="5888" width="9.140625" style="160"/>
    <col min="5889" max="5889" width="29.28515625" style="160" customWidth="1"/>
    <col min="5890" max="5890" width="8.140625" style="160" customWidth="1"/>
    <col min="5891" max="5891" width="14" style="160" customWidth="1"/>
    <col min="5892" max="5892" width="0" style="160" hidden="1" customWidth="1"/>
    <col min="5893" max="5893" width="22.5703125" style="160" customWidth="1"/>
    <col min="5894" max="5894" width="16.140625" style="160" customWidth="1"/>
    <col min="5895" max="6140" width="9.140625" style="160"/>
    <col min="6141" max="6141" width="52.140625" style="160" customWidth="1"/>
    <col min="6142" max="6142" width="8.42578125" style="160" customWidth="1"/>
    <col min="6143" max="6143" width="0" style="160" hidden="1" customWidth="1"/>
    <col min="6144" max="6144" width="9.140625" style="160"/>
    <col min="6145" max="6145" width="29.28515625" style="160" customWidth="1"/>
    <col min="6146" max="6146" width="8.140625" style="160" customWidth="1"/>
    <col min="6147" max="6147" width="14" style="160" customWidth="1"/>
    <col min="6148" max="6148" width="0" style="160" hidden="1" customWidth="1"/>
    <col min="6149" max="6149" width="22.5703125" style="160" customWidth="1"/>
    <col min="6150" max="6150" width="16.140625" style="160" customWidth="1"/>
    <col min="6151" max="6396" width="9.140625" style="160"/>
    <col min="6397" max="6397" width="52.140625" style="160" customWidth="1"/>
    <col min="6398" max="6398" width="8.42578125" style="160" customWidth="1"/>
    <col min="6399" max="6399" width="0" style="160" hidden="1" customWidth="1"/>
    <col min="6400" max="6400" width="9.140625" style="160"/>
    <col min="6401" max="6401" width="29.28515625" style="160" customWidth="1"/>
    <col min="6402" max="6402" width="8.140625" style="160" customWidth="1"/>
    <col min="6403" max="6403" width="14" style="160" customWidth="1"/>
    <col min="6404" max="6404" width="0" style="160" hidden="1" customWidth="1"/>
    <col min="6405" max="6405" width="22.5703125" style="160" customWidth="1"/>
    <col min="6406" max="6406" width="16.140625" style="160" customWidth="1"/>
    <col min="6407" max="6652" width="9.140625" style="160"/>
    <col min="6653" max="6653" width="52.140625" style="160" customWidth="1"/>
    <col min="6654" max="6654" width="8.42578125" style="160" customWidth="1"/>
    <col min="6655" max="6655" width="0" style="160" hidden="1" customWidth="1"/>
    <col min="6656" max="6656" width="9.140625" style="160"/>
    <col min="6657" max="6657" width="29.28515625" style="160" customWidth="1"/>
    <col min="6658" max="6658" width="8.140625" style="160" customWidth="1"/>
    <col min="6659" max="6659" width="14" style="160" customWidth="1"/>
    <col min="6660" max="6660" width="0" style="160" hidden="1" customWidth="1"/>
    <col min="6661" max="6661" width="22.5703125" style="160" customWidth="1"/>
    <col min="6662" max="6662" width="16.140625" style="160" customWidth="1"/>
    <col min="6663" max="6908" width="9.140625" style="160"/>
    <col min="6909" max="6909" width="52.140625" style="160" customWidth="1"/>
    <col min="6910" max="6910" width="8.42578125" style="160" customWidth="1"/>
    <col min="6911" max="6911" width="0" style="160" hidden="1" customWidth="1"/>
    <col min="6912" max="6912" width="9.140625" style="160"/>
    <col min="6913" max="6913" width="29.28515625" style="160" customWidth="1"/>
    <col min="6914" max="6914" width="8.140625" style="160" customWidth="1"/>
    <col min="6915" max="6915" width="14" style="160" customWidth="1"/>
    <col min="6916" max="6916" width="0" style="160" hidden="1" customWidth="1"/>
    <col min="6917" max="6917" width="22.5703125" style="160" customWidth="1"/>
    <col min="6918" max="6918" width="16.140625" style="160" customWidth="1"/>
    <col min="6919" max="7164" width="9.140625" style="160"/>
    <col min="7165" max="7165" width="52.140625" style="160" customWidth="1"/>
    <col min="7166" max="7166" width="8.42578125" style="160" customWidth="1"/>
    <col min="7167" max="7167" width="0" style="160" hidden="1" customWidth="1"/>
    <col min="7168" max="7168" width="9.140625" style="160"/>
    <col min="7169" max="7169" width="29.28515625" style="160" customWidth="1"/>
    <col min="7170" max="7170" width="8.140625" style="160" customWidth="1"/>
    <col min="7171" max="7171" width="14" style="160" customWidth="1"/>
    <col min="7172" max="7172" width="0" style="160" hidden="1" customWidth="1"/>
    <col min="7173" max="7173" width="22.5703125" style="160" customWidth="1"/>
    <col min="7174" max="7174" width="16.140625" style="160" customWidth="1"/>
    <col min="7175" max="7420" width="9.140625" style="160"/>
    <col min="7421" max="7421" width="52.140625" style="160" customWidth="1"/>
    <col min="7422" max="7422" width="8.42578125" style="160" customWidth="1"/>
    <col min="7423" max="7423" width="0" style="160" hidden="1" customWidth="1"/>
    <col min="7424" max="7424" width="9.140625" style="160"/>
    <col min="7425" max="7425" width="29.28515625" style="160" customWidth="1"/>
    <col min="7426" max="7426" width="8.140625" style="160" customWidth="1"/>
    <col min="7427" max="7427" width="14" style="160" customWidth="1"/>
    <col min="7428" max="7428" width="0" style="160" hidden="1" customWidth="1"/>
    <col min="7429" max="7429" width="22.5703125" style="160" customWidth="1"/>
    <col min="7430" max="7430" width="16.140625" style="160" customWidth="1"/>
    <col min="7431" max="7676" width="9.140625" style="160"/>
    <col min="7677" max="7677" width="52.140625" style="160" customWidth="1"/>
    <col min="7678" max="7678" width="8.42578125" style="160" customWidth="1"/>
    <col min="7679" max="7679" width="0" style="160" hidden="1" customWidth="1"/>
    <col min="7680" max="7680" width="9.140625" style="160"/>
    <col min="7681" max="7681" width="29.28515625" style="160" customWidth="1"/>
    <col min="7682" max="7682" width="8.140625" style="160" customWidth="1"/>
    <col min="7683" max="7683" width="14" style="160" customWidth="1"/>
    <col min="7684" max="7684" width="0" style="160" hidden="1" customWidth="1"/>
    <col min="7685" max="7685" width="22.5703125" style="160" customWidth="1"/>
    <col min="7686" max="7686" width="16.140625" style="160" customWidth="1"/>
    <col min="7687" max="7932" width="9.140625" style="160"/>
    <col min="7933" max="7933" width="52.140625" style="160" customWidth="1"/>
    <col min="7934" max="7934" width="8.42578125" style="160" customWidth="1"/>
    <col min="7935" max="7935" width="0" style="160" hidden="1" customWidth="1"/>
    <col min="7936" max="7936" width="9.140625" style="160"/>
    <col min="7937" max="7937" width="29.28515625" style="160" customWidth="1"/>
    <col min="7938" max="7938" width="8.140625" style="160" customWidth="1"/>
    <col min="7939" max="7939" width="14" style="160" customWidth="1"/>
    <col min="7940" max="7940" width="0" style="160" hidden="1" customWidth="1"/>
    <col min="7941" max="7941" width="22.5703125" style="160" customWidth="1"/>
    <col min="7942" max="7942" width="16.140625" style="160" customWidth="1"/>
    <col min="7943" max="8188" width="9.140625" style="160"/>
    <col min="8189" max="8189" width="52.140625" style="160" customWidth="1"/>
    <col min="8190" max="8190" width="8.42578125" style="160" customWidth="1"/>
    <col min="8191" max="8191" width="0" style="160" hidden="1" customWidth="1"/>
    <col min="8192" max="8192" width="9.140625" style="160"/>
    <col min="8193" max="8193" width="29.28515625" style="160" customWidth="1"/>
    <col min="8194" max="8194" width="8.140625" style="160" customWidth="1"/>
    <col min="8195" max="8195" width="14" style="160" customWidth="1"/>
    <col min="8196" max="8196" width="0" style="160" hidden="1" customWidth="1"/>
    <col min="8197" max="8197" width="22.5703125" style="160" customWidth="1"/>
    <col min="8198" max="8198" width="16.140625" style="160" customWidth="1"/>
    <col min="8199" max="8444" width="9.140625" style="160"/>
    <col min="8445" max="8445" width="52.140625" style="160" customWidth="1"/>
    <col min="8446" max="8446" width="8.42578125" style="160" customWidth="1"/>
    <col min="8447" max="8447" width="0" style="160" hidden="1" customWidth="1"/>
    <col min="8448" max="8448" width="9.140625" style="160"/>
    <col min="8449" max="8449" width="29.28515625" style="160" customWidth="1"/>
    <col min="8450" max="8450" width="8.140625" style="160" customWidth="1"/>
    <col min="8451" max="8451" width="14" style="160" customWidth="1"/>
    <col min="8452" max="8452" width="0" style="160" hidden="1" customWidth="1"/>
    <col min="8453" max="8453" width="22.5703125" style="160" customWidth="1"/>
    <col min="8454" max="8454" width="16.140625" style="160" customWidth="1"/>
    <col min="8455" max="8700" width="9.140625" style="160"/>
    <col min="8701" max="8701" width="52.140625" style="160" customWidth="1"/>
    <col min="8702" max="8702" width="8.42578125" style="160" customWidth="1"/>
    <col min="8703" max="8703" width="0" style="160" hidden="1" customWidth="1"/>
    <col min="8704" max="8704" width="9.140625" style="160"/>
    <col min="8705" max="8705" width="29.28515625" style="160" customWidth="1"/>
    <col min="8706" max="8706" width="8.140625" style="160" customWidth="1"/>
    <col min="8707" max="8707" width="14" style="160" customWidth="1"/>
    <col min="8708" max="8708" width="0" style="160" hidden="1" customWidth="1"/>
    <col min="8709" max="8709" width="22.5703125" style="160" customWidth="1"/>
    <col min="8710" max="8710" width="16.140625" style="160" customWidth="1"/>
    <col min="8711" max="8956" width="9.140625" style="160"/>
    <col min="8957" max="8957" width="52.140625" style="160" customWidth="1"/>
    <col min="8958" max="8958" width="8.42578125" style="160" customWidth="1"/>
    <col min="8959" max="8959" width="0" style="160" hidden="1" customWidth="1"/>
    <col min="8960" max="8960" width="9.140625" style="160"/>
    <col min="8961" max="8961" width="29.28515625" style="160" customWidth="1"/>
    <col min="8962" max="8962" width="8.140625" style="160" customWidth="1"/>
    <col min="8963" max="8963" width="14" style="160" customWidth="1"/>
    <col min="8964" max="8964" width="0" style="160" hidden="1" customWidth="1"/>
    <col min="8965" max="8965" width="22.5703125" style="160" customWidth="1"/>
    <col min="8966" max="8966" width="16.140625" style="160" customWidth="1"/>
    <col min="8967" max="9212" width="9.140625" style="160"/>
    <col min="9213" max="9213" width="52.140625" style="160" customWidth="1"/>
    <col min="9214" max="9214" width="8.42578125" style="160" customWidth="1"/>
    <col min="9215" max="9215" width="0" style="160" hidden="1" customWidth="1"/>
    <col min="9216" max="9216" width="9.140625" style="160"/>
    <col min="9217" max="9217" width="29.28515625" style="160" customWidth="1"/>
    <col min="9218" max="9218" width="8.140625" style="160" customWidth="1"/>
    <col min="9219" max="9219" width="14" style="160" customWidth="1"/>
    <col min="9220" max="9220" width="0" style="160" hidden="1" customWidth="1"/>
    <col min="9221" max="9221" width="22.5703125" style="160" customWidth="1"/>
    <col min="9222" max="9222" width="16.140625" style="160" customWidth="1"/>
    <col min="9223" max="9468" width="9.140625" style="160"/>
    <col min="9469" max="9469" width="52.140625" style="160" customWidth="1"/>
    <col min="9470" max="9470" width="8.42578125" style="160" customWidth="1"/>
    <col min="9471" max="9471" width="0" style="160" hidden="1" customWidth="1"/>
    <col min="9472" max="9472" width="9.140625" style="160"/>
    <col min="9473" max="9473" width="29.28515625" style="160" customWidth="1"/>
    <col min="9474" max="9474" width="8.140625" style="160" customWidth="1"/>
    <col min="9475" max="9475" width="14" style="160" customWidth="1"/>
    <col min="9476" max="9476" width="0" style="160" hidden="1" customWidth="1"/>
    <col min="9477" max="9477" width="22.5703125" style="160" customWidth="1"/>
    <col min="9478" max="9478" width="16.140625" style="160" customWidth="1"/>
    <col min="9479" max="9724" width="9.140625" style="160"/>
    <col min="9725" max="9725" width="52.140625" style="160" customWidth="1"/>
    <col min="9726" max="9726" width="8.42578125" style="160" customWidth="1"/>
    <col min="9727" max="9727" width="0" style="160" hidden="1" customWidth="1"/>
    <col min="9728" max="9728" width="9.140625" style="160"/>
    <col min="9729" max="9729" width="29.28515625" style="160" customWidth="1"/>
    <col min="9730" max="9730" width="8.140625" style="160" customWidth="1"/>
    <col min="9731" max="9731" width="14" style="160" customWidth="1"/>
    <col min="9732" max="9732" width="0" style="160" hidden="1" customWidth="1"/>
    <col min="9733" max="9733" width="22.5703125" style="160" customWidth="1"/>
    <col min="9734" max="9734" width="16.140625" style="160" customWidth="1"/>
    <col min="9735" max="9980" width="9.140625" style="160"/>
    <col min="9981" max="9981" width="52.140625" style="160" customWidth="1"/>
    <col min="9982" max="9982" width="8.42578125" style="160" customWidth="1"/>
    <col min="9983" max="9983" width="0" style="160" hidden="1" customWidth="1"/>
    <col min="9984" max="9984" width="9.140625" style="160"/>
    <col min="9985" max="9985" width="29.28515625" style="160" customWidth="1"/>
    <col min="9986" max="9986" width="8.140625" style="160" customWidth="1"/>
    <col min="9987" max="9987" width="14" style="160" customWidth="1"/>
    <col min="9988" max="9988" width="0" style="160" hidden="1" customWidth="1"/>
    <col min="9989" max="9989" width="22.5703125" style="160" customWidth="1"/>
    <col min="9990" max="9990" width="16.140625" style="160" customWidth="1"/>
    <col min="9991" max="10236" width="9.140625" style="160"/>
    <col min="10237" max="10237" width="52.140625" style="160" customWidth="1"/>
    <col min="10238" max="10238" width="8.42578125" style="160" customWidth="1"/>
    <col min="10239" max="10239" width="0" style="160" hidden="1" customWidth="1"/>
    <col min="10240" max="10240" width="9.140625" style="160"/>
    <col min="10241" max="10241" width="29.28515625" style="160" customWidth="1"/>
    <col min="10242" max="10242" width="8.140625" style="160" customWidth="1"/>
    <col min="10243" max="10243" width="14" style="160" customWidth="1"/>
    <col min="10244" max="10244" width="0" style="160" hidden="1" customWidth="1"/>
    <col min="10245" max="10245" width="22.5703125" style="160" customWidth="1"/>
    <col min="10246" max="10246" width="16.140625" style="160" customWidth="1"/>
    <col min="10247" max="10492" width="9.140625" style="160"/>
    <col min="10493" max="10493" width="52.140625" style="160" customWidth="1"/>
    <col min="10494" max="10494" width="8.42578125" style="160" customWidth="1"/>
    <col min="10495" max="10495" width="0" style="160" hidden="1" customWidth="1"/>
    <col min="10496" max="10496" width="9.140625" style="160"/>
    <col min="10497" max="10497" width="29.28515625" style="160" customWidth="1"/>
    <col min="10498" max="10498" width="8.140625" style="160" customWidth="1"/>
    <col min="10499" max="10499" width="14" style="160" customWidth="1"/>
    <col min="10500" max="10500" width="0" style="160" hidden="1" customWidth="1"/>
    <col min="10501" max="10501" width="22.5703125" style="160" customWidth="1"/>
    <col min="10502" max="10502" width="16.140625" style="160" customWidth="1"/>
    <col min="10503" max="10748" width="9.140625" style="160"/>
    <col min="10749" max="10749" width="52.140625" style="160" customWidth="1"/>
    <col min="10750" max="10750" width="8.42578125" style="160" customWidth="1"/>
    <col min="10751" max="10751" width="0" style="160" hidden="1" customWidth="1"/>
    <col min="10752" max="10752" width="9.140625" style="160"/>
    <col min="10753" max="10753" width="29.28515625" style="160" customWidth="1"/>
    <col min="10754" max="10754" width="8.140625" style="160" customWidth="1"/>
    <col min="10755" max="10755" width="14" style="160" customWidth="1"/>
    <col min="10756" max="10756" width="0" style="160" hidden="1" customWidth="1"/>
    <col min="10757" max="10757" width="22.5703125" style="160" customWidth="1"/>
    <col min="10758" max="10758" width="16.140625" style="160" customWidth="1"/>
    <col min="10759" max="11004" width="9.140625" style="160"/>
    <col min="11005" max="11005" width="52.140625" style="160" customWidth="1"/>
    <col min="11006" max="11006" width="8.42578125" style="160" customWidth="1"/>
    <col min="11007" max="11007" width="0" style="160" hidden="1" customWidth="1"/>
    <col min="11008" max="11008" width="9.140625" style="160"/>
    <col min="11009" max="11009" width="29.28515625" style="160" customWidth="1"/>
    <col min="11010" max="11010" width="8.140625" style="160" customWidth="1"/>
    <col min="11011" max="11011" width="14" style="160" customWidth="1"/>
    <col min="11012" max="11012" width="0" style="160" hidden="1" customWidth="1"/>
    <col min="11013" max="11013" width="22.5703125" style="160" customWidth="1"/>
    <col min="11014" max="11014" width="16.140625" style="160" customWidth="1"/>
    <col min="11015" max="11260" width="9.140625" style="160"/>
    <col min="11261" max="11261" width="52.140625" style="160" customWidth="1"/>
    <col min="11262" max="11262" width="8.42578125" style="160" customWidth="1"/>
    <col min="11263" max="11263" width="0" style="160" hidden="1" customWidth="1"/>
    <col min="11264" max="11264" width="9.140625" style="160"/>
    <col min="11265" max="11265" width="29.28515625" style="160" customWidth="1"/>
    <col min="11266" max="11266" width="8.140625" style="160" customWidth="1"/>
    <col min="11267" max="11267" width="14" style="160" customWidth="1"/>
    <col min="11268" max="11268" width="0" style="160" hidden="1" customWidth="1"/>
    <col min="11269" max="11269" width="22.5703125" style="160" customWidth="1"/>
    <col min="11270" max="11270" width="16.140625" style="160" customWidth="1"/>
    <col min="11271" max="11516" width="9.140625" style="160"/>
    <col min="11517" max="11517" width="52.140625" style="160" customWidth="1"/>
    <col min="11518" max="11518" width="8.42578125" style="160" customWidth="1"/>
    <col min="11519" max="11519" width="0" style="160" hidden="1" customWidth="1"/>
    <col min="11520" max="11520" width="9.140625" style="160"/>
    <col min="11521" max="11521" width="29.28515625" style="160" customWidth="1"/>
    <col min="11522" max="11522" width="8.140625" style="160" customWidth="1"/>
    <col min="11523" max="11523" width="14" style="160" customWidth="1"/>
    <col min="11524" max="11524" width="0" style="160" hidden="1" customWidth="1"/>
    <col min="11525" max="11525" width="22.5703125" style="160" customWidth="1"/>
    <col min="11526" max="11526" width="16.140625" style="160" customWidth="1"/>
    <col min="11527" max="11772" width="9.140625" style="160"/>
    <col min="11773" max="11773" width="52.140625" style="160" customWidth="1"/>
    <col min="11774" max="11774" width="8.42578125" style="160" customWidth="1"/>
    <col min="11775" max="11775" width="0" style="160" hidden="1" customWidth="1"/>
    <col min="11776" max="11776" width="9.140625" style="160"/>
    <col min="11777" max="11777" width="29.28515625" style="160" customWidth="1"/>
    <col min="11778" max="11778" width="8.140625" style="160" customWidth="1"/>
    <col min="11779" max="11779" width="14" style="160" customWidth="1"/>
    <col min="11780" max="11780" width="0" style="160" hidden="1" customWidth="1"/>
    <col min="11781" max="11781" width="22.5703125" style="160" customWidth="1"/>
    <col min="11782" max="11782" width="16.140625" style="160" customWidth="1"/>
    <col min="11783" max="12028" width="9.140625" style="160"/>
    <col min="12029" max="12029" width="52.140625" style="160" customWidth="1"/>
    <col min="12030" max="12030" width="8.42578125" style="160" customWidth="1"/>
    <col min="12031" max="12031" width="0" style="160" hidden="1" customWidth="1"/>
    <col min="12032" max="12032" width="9.140625" style="160"/>
    <col min="12033" max="12033" width="29.28515625" style="160" customWidth="1"/>
    <col min="12034" max="12034" width="8.140625" style="160" customWidth="1"/>
    <col min="12035" max="12035" width="14" style="160" customWidth="1"/>
    <col min="12036" max="12036" width="0" style="160" hidden="1" customWidth="1"/>
    <col min="12037" max="12037" width="22.5703125" style="160" customWidth="1"/>
    <col min="12038" max="12038" width="16.140625" style="160" customWidth="1"/>
    <col min="12039" max="12284" width="9.140625" style="160"/>
    <col min="12285" max="12285" width="52.140625" style="160" customWidth="1"/>
    <col min="12286" max="12286" width="8.42578125" style="160" customWidth="1"/>
    <col min="12287" max="12287" width="0" style="160" hidden="1" customWidth="1"/>
    <col min="12288" max="12288" width="9.140625" style="160"/>
    <col min="12289" max="12289" width="29.28515625" style="160" customWidth="1"/>
    <col min="12290" max="12290" width="8.140625" style="160" customWidth="1"/>
    <col min="12291" max="12291" width="14" style="160" customWidth="1"/>
    <col min="12292" max="12292" width="0" style="160" hidden="1" customWidth="1"/>
    <col min="12293" max="12293" width="22.5703125" style="160" customWidth="1"/>
    <col min="12294" max="12294" width="16.140625" style="160" customWidth="1"/>
    <col min="12295" max="12540" width="9.140625" style="160"/>
    <col min="12541" max="12541" width="52.140625" style="160" customWidth="1"/>
    <col min="12542" max="12542" width="8.42578125" style="160" customWidth="1"/>
    <col min="12543" max="12543" width="0" style="160" hidden="1" customWidth="1"/>
    <col min="12544" max="12544" width="9.140625" style="160"/>
    <col min="12545" max="12545" width="29.28515625" style="160" customWidth="1"/>
    <col min="12546" max="12546" width="8.140625" style="160" customWidth="1"/>
    <col min="12547" max="12547" width="14" style="160" customWidth="1"/>
    <col min="12548" max="12548" width="0" style="160" hidden="1" customWidth="1"/>
    <col min="12549" max="12549" width="22.5703125" style="160" customWidth="1"/>
    <col min="12550" max="12550" width="16.140625" style="160" customWidth="1"/>
    <col min="12551" max="12796" width="9.140625" style="160"/>
    <col min="12797" max="12797" width="52.140625" style="160" customWidth="1"/>
    <col min="12798" max="12798" width="8.42578125" style="160" customWidth="1"/>
    <col min="12799" max="12799" width="0" style="160" hidden="1" customWidth="1"/>
    <col min="12800" max="12800" width="9.140625" style="160"/>
    <col min="12801" max="12801" width="29.28515625" style="160" customWidth="1"/>
    <col min="12802" max="12802" width="8.140625" style="160" customWidth="1"/>
    <col min="12803" max="12803" width="14" style="160" customWidth="1"/>
    <col min="12804" max="12804" width="0" style="160" hidden="1" customWidth="1"/>
    <col min="12805" max="12805" width="22.5703125" style="160" customWidth="1"/>
    <col min="12806" max="12806" width="16.140625" style="160" customWidth="1"/>
    <col min="12807" max="13052" width="9.140625" style="160"/>
    <col min="13053" max="13053" width="52.140625" style="160" customWidth="1"/>
    <col min="13054" max="13054" width="8.42578125" style="160" customWidth="1"/>
    <col min="13055" max="13055" width="0" style="160" hidden="1" customWidth="1"/>
    <col min="13056" max="13056" width="9.140625" style="160"/>
    <col min="13057" max="13057" width="29.28515625" style="160" customWidth="1"/>
    <col min="13058" max="13058" width="8.140625" style="160" customWidth="1"/>
    <col min="13059" max="13059" width="14" style="160" customWidth="1"/>
    <col min="13060" max="13060" width="0" style="160" hidden="1" customWidth="1"/>
    <col min="13061" max="13061" width="22.5703125" style="160" customWidth="1"/>
    <col min="13062" max="13062" width="16.140625" style="160" customWidth="1"/>
    <col min="13063" max="13308" width="9.140625" style="160"/>
    <col min="13309" max="13309" width="52.140625" style="160" customWidth="1"/>
    <col min="13310" max="13310" width="8.42578125" style="160" customWidth="1"/>
    <col min="13311" max="13311" width="0" style="160" hidden="1" customWidth="1"/>
    <col min="13312" max="13312" width="9.140625" style="160"/>
    <col min="13313" max="13313" width="29.28515625" style="160" customWidth="1"/>
    <col min="13314" max="13314" width="8.140625" style="160" customWidth="1"/>
    <col min="13315" max="13315" width="14" style="160" customWidth="1"/>
    <col min="13316" max="13316" width="0" style="160" hidden="1" customWidth="1"/>
    <col min="13317" max="13317" width="22.5703125" style="160" customWidth="1"/>
    <col min="13318" max="13318" width="16.140625" style="160" customWidth="1"/>
    <col min="13319" max="13564" width="9.140625" style="160"/>
    <col min="13565" max="13565" width="52.140625" style="160" customWidth="1"/>
    <col min="13566" max="13566" width="8.42578125" style="160" customWidth="1"/>
    <col min="13567" max="13567" width="0" style="160" hidden="1" customWidth="1"/>
    <col min="13568" max="13568" width="9.140625" style="160"/>
    <col min="13569" max="13569" width="29.28515625" style="160" customWidth="1"/>
    <col min="13570" max="13570" width="8.140625" style="160" customWidth="1"/>
    <col min="13571" max="13571" width="14" style="160" customWidth="1"/>
    <col min="13572" max="13572" width="0" style="160" hidden="1" customWidth="1"/>
    <col min="13573" max="13573" width="22.5703125" style="160" customWidth="1"/>
    <col min="13574" max="13574" width="16.140625" style="160" customWidth="1"/>
    <col min="13575" max="13820" width="9.140625" style="160"/>
    <col min="13821" max="13821" width="52.140625" style="160" customWidth="1"/>
    <col min="13822" max="13822" width="8.42578125" style="160" customWidth="1"/>
    <col min="13823" max="13823" width="0" style="160" hidden="1" customWidth="1"/>
    <col min="13824" max="13824" width="9.140625" style="160"/>
    <col min="13825" max="13825" width="29.28515625" style="160" customWidth="1"/>
    <col min="13826" max="13826" width="8.140625" style="160" customWidth="1"/>
    <col min="13827" max="13827" width="14" style="160" customWidth="1"/>
    <col min="13828" max="13828" width="0" style="160" hidden="1" customWidth="1"/>
    <col min="13829" max="13829" width="22.5703125" style="160" customWidth="1"/>
    <col min="13830" max="13830" width="16.140625" style="160" customWidth="1"/>
    <col min="13831" max="14076" width="9.140625" style="160"/>
    <col min="14077" max="14077" width="52.140625" style="160" customWidth="1"/>
    <col min="14078" max="14078" width="8.42578125" style="160" customWidth="1"/>
    <col min="14079" max="14079" width="0" style="160" hidden="1" customWidth="1"/>
    <col min="14080" max="14080" width="9.140625" style="160"/>
    <col min="14081" max="14081" width="29.28515625" style="160" customWidth="1"/>
    <col min="14082" max="14082" width="8.140625" style="160" customWidth="1"/>
    <col min="14083" max="14083" width="14" style="160" customWidth="1"/>
    <col min="14084" max="14084" width="0" style="160" hidden="1" customWidth="1"/>
    <col min="14085" max="14085" width="22.5703125" style="160" customWidth="1"/>
    <col min="14086" max="14086" width="16.140625" style="160" customWidth="1"/>
    <col min="14087" max="14332" width="9.140625" style="160"/>
    <col min="14333" max="14333" width="52.140625" style="160" customWidth="1"/>
    <col min="14334" max="14334" width="8.42578125" style="160" customWidth="1"/>
    <col min="14335" max="14335" width="0" style="160" hidden="1" customWidth="1"/>
    <col min="14336" max="14336" width="9.140625" style="160"/>
    <col min="14337" max="14337" width="29.28515625" style="160" customWidth="1"/>
    <col min="14338" max="14338" width="8.140625" style="160" customWidth="1"/>
    <col min="14339" max="14339" width="14" style="160" customWidth="1"/>
    <col min="14340" max="14340" width="0" style="160" hidden="1" customWidth="1"/>
    <col min="14341" max="14341" width="22.5703125" style="160" customWidth="1"/>
    <col min="14342" max="14342" width="16.140625" style="160" customWidth="1"/>
    <col min="14343" max="14588" width="9.140625" style="160"/>
    <col min="14589" max="14589" width="52.140625" style="160" customWidth="1"/>
    <col min="14590" max="14590" width="8.42578125" style="160" customWidth="1"/>
    <col min="14591" max="14591" width="0" style="160" hidden="1" customWidth="1"/>
    <col min="14592" max="14592" width="9.140625" style="160"/>
    <col min="14593" max="14593" width="29.28515625" style="160" customWidth="1"/>
    <col min="14594" max="14594" width="8.140625" style="160" customWidth="1"/>
    <col min="14595" max="14595" width="14" style="160" customWidth="1"/>
    <col min="14596" max="14596" width="0" style="160" hidden="1" customWidth="1"/>
    <col min="14597" max="14597" width="22.5703125" style="160" customWidth="1"/>
    <col min="14598" max="14598" width="16.140625" style="160" customWidth="1"/>
    <col min="14599" max="14844" width="9.140625" style="160"/>
    <col min="14845" max="14845" width="52.140625" style="160" customWidth="1"/>
    <col min="14846" max="14846" width="8.42578125" style="160" customWidth="1"/>
    <col min="14847" max="14847" width="0" style="160" hidden="1" customWidth="1"/>
    <col min="14848" max="14848" width="9.140625" style="160"/>
    <col min="14849" max="14849" width="29.28515625" style="160" customWidth="1"/>
    <col min="14850" max="14850" width="8.140625" style="160" customWidth="1"/>
    <col min="14851" max="14851" width="14" style="160" customWidth="1"/>
    <col min="14852" max="14852" width="0" style="160" hidden="1" customWidth="1"/>
    <col min="14853" max="14853" width="22.5703125" style="160" customWidth="1"/>
    <col min="14854" max="14854" width="16.140625" style="160" customWidth="1"/>
    <col min="14855" max="15100" width="9.140625" style="160"/>
    <col min="15101" max="15101" width="52.140625" style="160" customWidth="1"/>
    <col min="15102" max="15102" width="8.42578125" style="160" customWidth="1"/>
    <col min="15103" max="15103" width="0" style="160" hidden="1" customWidth="1"/>
    <col min="15104" max="15104" width="9.140625" style="160"/>
    <col min="15105" max="15105" width="29.28515625" style="160" customWidth="1"/>
    <col min="15106" max="15106" width="8.140625" style="160" customWidth="1"/>
    <col min="15107" max="15107" width="14" style="160" customWidth="1"/>
    <col min="15108" max="15108" width="0" style="160" hidden="1" customWidth="1"/>
    <col min="15109" max="15109" width="22.5703125" style="160" customWidth="1"/>
    <col min="15110" max="15110" width="16.140625" style="160" customWidth="1"/>
    <col min="15111" max="15356" width="9.140625" style="160"/>
    <col min="15357" max="15357" width="52.140625" style="160" customWidth="1"/>
    <col min="15358" max="15358" width="8.42578125" style="160" customWidth="1"/>
    <col min="15359" max="15359" width="0" style="160" hidden="1" customWidth="1"/>
    <col min="15360" max="15360" width="9.140625" style="160"/>
    <col min="15361" max="15361" width="29.28515625" style="160" customWidth="1"/>
    <col min="15362" max="15362" width="8.140625" style="160" customWidth="1"/>
    <col min="15363" max="15363" width="14" style="160" customWidth="1"/>
    <col min="15364" max="15364" width="0" style="160" hidden="1" customWidth="1"/>
    <col min="15365" max="15365" width="22.5703125" style="160" customWidth="1"/>
    <col min="15366" max="15366" width="16.140625" style="160" customWidth="1"/>
    <col min="15367" max="15612" width="9.140625" style="160"/>
    <col min="15613" max="15613" width="52.140625" style="160" customWidth="1"/>
    <col min="15614" max="15614" width="8.42578125" style="160" customWidth="1"/>
    <col min="15615" max="15615" width="0" style="160" hidden="1" customWidth="1"/>
    <col min="15616" max="15616" width="9.140625" style="160"/>
    <col min="15617" max="15617" width="29.28515625" style="160" customWidth="1"/>
    <col min="15618" max="15618" width="8.140625" style="160" customWidth="1"/>
    <col min="15619" max="15619" width="14" style="160" customWidth="1"/>
    <col min="15620" max="15620" width="0" style="160" hidden="1" customWidth="1"/>
    <col min="15621" max="15621" width="22.5703125" style="160" customWidth="1"/>
    <col min="15622" max="15622" width="16.140625" style="160" customWidth="1"/>
    <col min="15623" max="15868" width="9.140625" style="160"/>
    <col min="15869" max="15869" width="52.140625" style="160" customWidth="1"/>
    <col min="15870" max="15870" width="8.42578125" style="160" customWidth="1"/>
    <col min="15871" max="15871" width="0" style="160" hidden="1" customWidth="1"/>
    <col min="15872" max="15872" width="9.140625" style="160"/>
    <col min="15873" max="15873" width="29.28515625" style="160" customWidth="1"/>
    <col min="15874" max="15874" width="8.140625" style="160" customWidth="1"/>
    <col min="15875" max="15875" width="14" style="160" customWidth="1"/>
    <col min="15876" max="15876" width="0" style="160" hidden="1" customWidth="1"/>
    <col min="15877" max="15877" width="22.5703125" style="160" customWidth="1"/>
    <col min="15878" max="15878" width="16.140625" style="160" customWidth="1"/>
    <col min="15879" max="16124" width="9.140625" style="160"/>
    <col min="16125" max="16125" width="52.140625" style="160" customWidth="1"/>
    <col min="16126" max="16126" width="8.42578125" style="160" customWidth="1"/>
    <col min="16127" max="16127" width="0" style="160" hidden="1" customWidth="1"/>
    <col min="16128" max="16128" width="9.140625" style="160"/>
    <col min="16129" max="16129" width="29.28515625" style="160" customWidth="1"/>
    <col min="16130" max="16130" width="8.140625" style="160" customWidth="1"/>
    <col min="16131" max="16131" width="14" style="160" customWidth="1"/>
    <col min="16132" max="16132" width="0" style="160" hidden="1" customWidth="1"/>
    <col min="16133" max="16133" width="22.5703125" style="160" customWidth="1"/>
    <col min="16134" max="16134" width="16.140625" style="160" customWidth="1"/>
    <col min="16135" max="16384" width="9.140625" style="160"/>
  </cols>
  <sheetData>
    <row r="3" spans="1:6">
      <c r="E3" s="160" t="s">
        <v>331</v>
      </c>
    </row>
    <row r="5" spans="1:6" ht="58.5" customHeight="1">
      <c r="A5" s="166" t="s">
        <v>332</v>
      </c>
      <c r="B5" s="167" t="s">
        <v>320</v>
      </c>
      <c r="C5" s="167" t="s">
        <v>333</v>
      </c>
      <c r="D5" s="167" t="s">
        <v>320</v>
      </c>
      <c r="E5" s="168" t="s">
        <v>321</v>
      </c>
      <c r="F5" s="167" t="s">
        <v>344</v>
      </c>
    </row>
    <row r="6" spans="1:6" ht="119.25" customHeight="1">
      <c r="A6" s="169" t="s">
        <v>328</v>
      </c>
      <c r="B6" s="170">
        <v>2017</v>
      </c>
      <c r="C6" s="171" t="s">
        <v>343</v>
      </c>
      <c r="D6" s="172" t="s">
        <v>329</v>
      </c>
      <c r="E6" s="174" t="s">
        <v>330</v>
      </c>
      <c r="F6" s="272" t="s">
        <v>541</v>
      </c>
    </row>
    <row r="7" spans="1:6" ht="57.75" customHeight="1">
      <c r="A7" s="171" t="s">
        <v>322</v>
      </c>
      <c r="B7" s="172">
        <v>2014</v>
      </c>
      <c r="C7" s="174" t="s">
        <v>323</v>
      </c>
      <c r="D7" s="175">
        <v>2016</v>
      </c>
      <c r="E7" s="174" t="s">
        <v>324</v>
      </c>
      <c r="F7" s="272" t="s">
        <v>542</v>
      </c>
    </row>
    <row r="8" spans="1:6" ht="45">
      <c r="A8" s="169" t="s">
        <v>325</v>
      </c>
      <c r="B8" s="170">
        <v>2017</v>
      </c>
      <c r="C8" s="174" t="s">
        <v>326</v>
      </c>
      <c r="D8" s="170">
        <v>2022</v>
      </c>
      <c r="E8" s="174" t="s">
        <v>327</v>
      </c>
      <c r="F8" s="272" t="s">
        <v>543</v>
      </c>
    </row>
    <row r="9" spans="1:6" ht="121.5" customHeight="1">
      <c r="B9" s="160"/>
      <c r="D9" s="160"/>
    </row>
  </sheetData>
  <pageMargins left="0.51181102362204722" right="0.31496062992125984" top="0.74803149606299213" bottom="0.74803149606299213" header="0.31496062992125984" footer="0.31496062992125984"/>
  <pageSetup paperSize="9" scale="9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Z120"/>
  <sheetViews>
    <sheetView view="pageBreakPreview" zoomScale="60" zoomScaleNormal="70" workbookViewId="0">
      <pane xSplit="2" ySplit="5" topLeftCell="C18" activePane="bottomRight" state="frozen"/>
      <selection pane="topRight" activeCell="C1" sqref="C1"/>
      <selection pane="bottomLeft" activeCell="A6" sqref="A6"/>
      <selection pane="bottomRight" activeCell="C85" sqref="C85"/>
    </sheetView>
  </sheetViews>
  <sheetFormatPr defaultRowHeight="15" outlineLevelCol="1"/>
  <cols>
    <col min="1" max="1" width="5.7109375" style="2" customWidth="1"/>
    <col min="2" max="2" width="31.140625" style="2" customWidth="1"/>
    <col min="3" max="3" width="7.85546875" style="2" customWidth="1" outlineLevel="1"/>
    <col min="4" max="4" width="9.7109375" style="2" customWidth="1" outlineLevel="1"/>
    <col min="5" max="5" width="13.5703125" style="2" customWidth="1" outlineLevel="1"/>
    <col min="6" max="6" width="13.85546875" style="2" customWidth="1" outlineLevel="1"/>
    <col min="7" max="7" width="9.5703125" style="2" customWidth="1" outlineLevel="1"/>
    <col min="8" max="8" width="10.140625" style="2" customWidth="1" outlineLevel="1"/>
    <col min="9" max="9" width="10" style="2" customWidth="1" outlineLevel="1"/>
    <col min="10" max="10" width="10.5703125" style="2" customWidth="1" outlineLevel="1"/>
    <col min="11" max="11" width="9.5703125" style="2" customWidth="1" outlineLevel="1"/>
    <col min="12" max="12" width="18" style="2" customWidth="1" outlineLevel="1"/>
    <col min="13" max="13" width="15.42578125" style="2" customWidth="1" outlineLevel="1"/>
    <col min="14" max="14" width="19.7109375" style="2" customWidth="1" outlineLevel="1"/>
    <col min="15" max="15" width="17.85546875" style="2" customWidth="1" outlineLevel="1"/>
    <col min="16" max="16" width="16.5703125" style="2" customWidth="1" outlineLevel="1"/>
    <col min="17" max="18" width="13.7109375" style="2" customWidth="1" outlineLevel="1"/>
    <col min="19" max="19" width="15.7109375" style="2" customWidth="1" outlineLevel="1"/>
    <col min="20" max="20" width="20.42578125" style="2" customWidth="1"/>
    <col min="21" max="21" width="75.5703125" style="2" customWidth="1"/>
    <col min="22" max="22" width="16.42578125" style="2" customWidth="1"/>
    <col min="23" max="23" width="12" style="2" customWidth="1"/>
    <col min="24" max="24" width="2.42578125" style="2" customWidth="1"/>
    <col min="25" max="25" width="33.7109375" style="2" customWidth="1"/>
    <col min="26" max="26" width="12.7109375" style="2" bestFit="1" customWidth="1"/>
    <col min="27" max="16384" width="9.140625" style="2"/>
  </cols>
  <sheetData>
    <row r="1" spans="1:26" s="1" customFormat="1">
      <c r="A1" s="459" t="s">
        <v>449</v>
      </c>
      <c r="B1" s="459"/>
      <c r="C1" s="459"/>
      <c r="D1" s="459"/>
      <c r="E1" s="459"/>
      <c r="F1" s="459"/>
      <c r="G1" s="459"/>
      <c r="H1" s="459"/>
      <c r="I1" s="459"/>
      <c r="J1" s="459"/>
      <c r="K1" s="459"/>
      <c r="L1" s="459"/>
      <c r="M1" s="459"/>
      <c r="N1" s="459"/>
      <c r="O1" s="459"/>
      <c r="P1" s="459"/>
      <c r="Q1" s="459"/>
      <c r="R1" s="459"/>
      <c r="S1" s="459"/>
      <c r="T1" s="459"/>
      <c r="U1" s="459"/>
      <c r="V1" s="459"/>
      <c r="W1" s="460"/>
    </row>
    <row r="2" spans="1:26" s="1" customFormat="1" ht="44.25" customHeight="1">
      <c r="A2" s="458" t="s">
        <v>0</v>
      </c>
      <c r="B2" s="458" t="s">
        <v>1</v>
      </c>
      <c r="C2" s="458" t="s">
        <v>2</v>
      </c>
      <c r="D2" s="458" t="s">
        <v>3</v>
      </c>
      <c r="E2" s="458"/>
      <c r="F2" s="458" t="s">
        <v>4</v>
      </c>
      <c r="G2" s="458" t="s">
        <v>514</v>
      </c>
      <c r="H2" s="458"/>
      <c r="I2" s="458" t="s">
        <v>5</v>
      </c>
      <c r="J2" s="461" t="s">
        <v>513</v>
      </c>
      <c r="K2" s="462"/>
      <c r="L2" s="462"/>
      <c r="M2" s="462"/>
      <c r="N2" s="462"/>
      <c r="O2" s="462"/>
      <c r="P2" s="463"/>
      <c r="Q2" s="458" t="s">
        <v>6</v>
      </c>
      <c r="R2" s="458" t="s">
        <v>7</v>
      </c>
      <c r="S2" s="458" t="s">
        <v>8</v>
      </c>
      <c r="T2" s="458" t="s">
        <v>9</v>
      </c>
      <c r="U2" s="458" t="s">
        <v>10</v>
      </c>
      <c r="V2" s="458" t="s">
        <v>11</v>
      </c>
      <c r="W2" s="458" t="s">
        <v>12</v>
      </c>
    </row>
    <row r="3" spans="1:26" s="1" customFormat="1" ht="15" customHeight="1">
      <c r="A3" s="458"/>
      <c r="B3" s="458"/>
      <c r="C3" s="458"/>
      <c r="D3" s="458" t="s">
        <v>13</v>
      </c>
      <c r="E3" s="458" t="s">
        <v>14</v>
      </c>
      <c r="F3" s="458"/>
      <c r="G3" s="458" t="s">
        <v>15</v>
      </c>
      <c r="H3" s="458" t="s">
        <v>16</v>
      </c>
      <c r="I3" s="458"/>
      <c r="J3" s="458" t="s">
        <v>15</v>
      </c>
      <c r="K3" s="458" t="s">
        <v>16</v>
      </c>
      <c r="L3" s="458"/>
      <c r="M3" s="458"/>
      <c r="N3" s="458"/>
      <c r="O3" s="458"/>
      <c r="P3" s="199"/>
      <c r="Q3" s="458"/>
      <c r="R3" s="458"/>
      <c r="S3" s="458"/>
      <c r="T3" s="458"/>
      <c r="U3" s="458"/>
      <c r="V3" s="458"/>
      <c r="W3" s="458"/>
    </row>
    <row r="4" spans="1:26" ht="81.75" customHeight="1">
      <c r="A4" s="458"/>
      <c r="B4" s="458"/>
      <c r="C4" s="458"/>
      <c r="D4" s="458"/>
      <c r="E4" s="458"/>
      <c r="F4" s="458"/>
      <c r="G4" s="458"/>
      <c r="H4" s="458"/>
      <c r="I4" s="458"/>
      <c r="J4" s="458"/>
      <c r="K4" s="458"/>
      <c r="L4" s="125" t="s">
        <v>18</v>
      </c>
      <c r="M4" s="125" t="s">
        <v>19</v>
      </c>
      <c r="N4" s="125" t="s">
        <v>20</v>
      </c>
      <c r="O4" s="125" t="s">
        <v>21</v>
      </c>
      <c r="P4" s="199" t="s">
        <v>457</v>
      </c>
      <c r="Q4" s="458"/>
      <c r="R4" s="458"/>
      <c r="S4" s="458"/>
      <c r="T4" s="458"/>
      <c r="U4" s="458"/>
      <c r="V4" s="458"/>
      <c r="W4" s="458"/>
    </row>
    <row r="5" spans="1:26">
      <c r="A5" s="125">
        <v>1</v>
      </c>
      <c r="B5" s="211">
        <v>2</v>
      </c>
      <c r="C5" s="125">
        <v>3</v>
      </c>
      <c r="D5" s="125">
        <v>4</v>
      </c>
      <c r="E5" s="125">
        <v>5</v>
      </c>
      <c r="F5" s="125">
        <v>6</v>
      </c>
      <c r="G5" s="125">
        <v>7</v>
      </c>
      <c r="H5" s="125">
        <v>7</v>
      </c>
      <c r="I5" s="125">
        <v>8</v>
      </c>
      <c r="J5" s="125">
        <v>9</v>
      </c>
      <c r="K5" s="125">
        <v>10</v>
      </c>
      <c r="L5" s="125">
        <v>12</v>
      </c>
      <c r="M5" s="125">
        <v>13</v>
      </c>
      <c r="N5" s="125">
        <v>14</v>
      </c>
      <c r="O5" s="125">
        <v>15</v>
      </c>
      <c r="P5" s="199"/>
      <c r="Q5" s="125">
        <v>16</v>
      </c>
      <c r="R5" s="125">
        <v>17</v>
      </c>
      <c r="S5" s="125">
        <v>18</v>
      </c>
      <c r="T5" s="125">
        <v>19</v>
      </c>
      <c r="U5" s="125">
        <v>20</v>
      </c>
      <c r="V5" s="125">
        <v>21</v>
      </c>
      <c r="W5" s="125">
        <v>22</v>
      </c>
    </row>
    <row r="6" spans="1:26" s="5" customFormat="1">
      <c r="A6" s="3">
        <v>1</v>
      </c>
      <c r="B6" s="4" t="s">
        <v>22</v>
      </c>
      <c r="C6" s="4"/>
      <c r="D6" s="4"/>
      <c r="E6" s="4"/>
      <c r="F6" s="4"/>
      <c r="G6" s="4"/>
      <c r="H6" s="4"/>
      <c r="I6" s="4"/>
      <c r="J6" s="4"/>
      <c r="K6" s="4"/>
      <c r="L6" s="4"/>
      <c r="M6" s="4"/>
      <c r="N6" s="4"/>
      <c r="O6" s="4"/>
      <c r="P6" s="4"/>
      <c r="Q6" s="4"/>
      <c r="R6" s="4"/>
      <c r="S6" s="4"/>
      <c r="T6" s="4"/>
      <c r="U6" s="4"/>
      <c r="V6" s="4"/>
      <c r="W6" s="4"/>
    </row>
    <row r="7" spans="1:26" s="10" customFormat="1" ht="28.5">
      <c r="A7" s="6" t="s">
        <v>23</v>
      </c>
      <c r="B7" s="7" t="s">
        <v>24</v>
      </c>
      <c r="C7" s="8"/>
      <c r="D7" s="8"/>
      <c r="E7" s="8"/>
      <c r="F7" s="8"/>
      <c r="G7" s="8"/>
      <c r="H7" s="8"/>
      <c r="I7" s="9"/>
      <c r="J7" s="8"/>
      <c r="K7" s="8"/>
      <c r="L7" s="9"/>
      <c r="M7" s="9"/>
      <c r="N7" s="9"/>
      <c r="O7" s="9"/>
      <c r="P7" s="9"/>
      <c r="Q7" s="8"/>
      <c r="R7" s="8"/>
      <c r="S7" s="8"/>
      <c r="T7" s="8"/>
      <c r="U7" s="8"/>
      <c r="V7" s="8"/>
      <c r="W7" s="8"/>
    </row>
    <row r="8" spans="1:26" s="10" customFormat="1" ht="28.5">
      <c r="A8" s="6" t="s">
        <v>25</v>
      </c>
      <c r="B8" s="7" t="s">
        <v>26</v>
      </c>
      <c r="C8" s="8"/>
      <c r="D8" s="8"/>
      <c r="E8" s="8"/>
      <c r="F8" s="8"/>
      <c r="G8" s="8"/>
      <c r="H8" s="8"/>
      <c r="I8" s="8"/>
      <c r="J8" s="8"/>
      <c r="K8" s="8"/>
      <c r="L8" s="8"/>
      <c r="M8" s="8"/>
      <c r="N8" s="8"/>
      <c r="O8" s="8"/>
      <c r="P8" s="8"/>
      <c r="Q8" s="8"/>
      <c r="R8" s="8"/>
      <c r="S8" s="8"/>
      <c r="T8" s="8"/>
      <c r="U8" s="11"/>
      <c r="V8" s="8"/>
      <c r="W8" s="8"/>
    </row>
    <row r="9" spans="1:26" s="10" customFormat="1" ht="42.75">
      <c r="A9" s="6" t="s">
        <v>27</v>
      </c>
      <c r="B9" s="7" t="s">
        <v>28</v>
      </c>
      <c r="C9" s="8"/>
      <c r="D9" s="8"/>
      <c r="E9" s="8"/>
      <c r="F9" s="8"/>
      <c r="G9" s="8"/>
      <c r="H9" s="8"/>
      <c r="I9" s="8"/>
      <c r="J9" s="8"/>
      <c r="K9" s="8"/>
      <c r="L9" s="8"/>
      <c r="M9" s="8"/>
      <c r="N9" s="8"/>
      <c r="O9" s="8"/>
      <c r="P9" s="8"/>
      <c r="Q9" s="8"/>
      <c r="R9" s="8"/>
      <c r="S9" s="8"/>
      <c r="T9" s="8"/>
      <c r="U9" s="8"/>
      <c r="V9" s="8"/>
      <c r="W9" s="8"/>
    </row>
    <row r="10" spans="1:26" s="10" customFormat="1" ht="42.75">
      <c r="A10" s="6" t="s">
        <v>29</v>
      </c>
      <c r="B10" s="7" t="s">
        <v>30</v>
      </c>
      <c r="C10" s="8"/>
      <c r="D10" s="8"/>
      <c r="E10" s="8">
        <f>E11</f>
        <v>13975</v>
      </c>
      <c r="F10" s="8"/>
      <c r="G10" s="8"/>
      <c r="H10" s="8"/>
      <c r="I10" s="8">
        <f>I11</f>
        <v>0</v>
      </c>
      <c r="J10" s="8"/>
      <c r="K10" s="8"/>
      <c r="L10" s="8">
        <f t="shared" ref="L10:P10" si="0">L11</f>
        <v>13975</v>
      </c>
      <c r="M10" s="8">
        <f t="shared" si="0"/>
        <v>0</v>
      </c>
      <c r="N10" s="8">
        <f t="shared" si="0"/>
        <v>0</v>
      </c>
      <c r="O10" s="8">
        <f t="shared" si="0"/>
        <v>0</v>
      </c>
      <c r="P10" s="8">
        <f t="shared" si="0"/>
        <v>0</v>
      </c>
      <c r="Q10" s="8"/>
      <c r="R10" s="8"/>
      <c r="S10" s="8"/>
      <c r="T10" s="8"/>
      <c r="U10" s="8"/>
      <c r="V10" s="8"/>
      <c r="W10" s="8"/>
    </row>
    <row r="11" spans="1:26" ht="45">
      <c r="A11" s="206" t="s">
        <v>371</v>
      </c>
      <c r="B11" s="180" t="s">
        <v>372</v>
      </c>
      <c r="C11" s="12" t="s">
        <v>373</v>
      </c>
      <c r="D11" s="12">
        <v>8.9</v>
      </c>
      <c r="E11" s="210">
        <f>I11+L11+M11+N11+O11+P11</f>
        <v>13975</v>
      </c>
      <c r="F11" s="207" t="s">
        <v>31</v>
      </c>
      <c r="G11" s="207">
        <v>2016</v>
      </c>
      <c r="H11" s="207">
        <v>2016</v>
      </c>
      <c r="I11" s="207"/>
      <c r="J11" s="207">
        <v>2021</v>
      </c>
      <c r="K11" s="256">
        <v>2021</v>
      </c>
      <c r="L11" s="177">
        <v>13975</v>
      </c>
      <c r="M11" s="177"/>
      <c r="N11" s="12"/>
      <c r="O11" s="12"/>
      <c r="P11" s="12"/>
      <c r="Q11" s="15"/>
      <c r="R11" s="15" t="s">
        <v>348</v>
      </c>
      <c r="S11" s="12" t="s">
        <v>374</v>
      </c>
      <c r="T11" s="12" t="s">
        <v>32</v>
      </c>
      <c r="U11" s="178" t="s">
        <v>375</v>
      </c>
      <c r="V11" s="179" t="s">
        <v>602</v>
      </c>
      <c r="Y11" s="10"/>
    </row>
    <row r="12" spans="1:26">
      <c r="A12" s="123"/>
      <c r="B12" s="434" t="s">
        <v>33</v>
      </c>
      <c r="C12" s="434"/>
      <c r="D12" s="434"/>
      <c r="E12" s="17">
        <f>E7+E8+E9+E10</f>
        <v>13975</v>
      </c>
      <c r="F12" s="17"/>
      <c r="G12" s="17"/>
      <c r="H12" s="17"/>
      <c r="I12" s="17">
        <f>I7+I8+I9+I10</f>
        <v>0</v>
      </c>
      <c r="J12" s="17"/>
      <c r="K12" s="17"/>
      <c r="L12" s="17">
        <f>L7+L8+L9+L10</f>
        <v>13975</v>
      </c>
      <c r="M12" s="17">
        <f t="shared" ref="M12:P12" si="1">M7+M8+M9+M10</f>
        <v>0</v>
      </c>
      <c r="N12" s="17">
        <f t="shared" si="1"/>
        <v>0</v>
      </c>
      <c r="O12" s="17">
        <f t="shared" si="1"/>
        <v>0</v>
      </c>
      <c r="P12" s="17">
        <f t="shared" si="1"/>
        <v>0</v>
      </c>
      <c r="Q12" s="17"/>
      <c r="R12" s="15"/>
      <c r="S12" s="17"/>
      <c r="T12" s="17"/>
      <c r="U12" s="17"/>
      <c r="V12" s="17"/>
      <c r="W12" s="17"/>
      <c r="Y12" s="10"/>
    </row>
    <row r="13" spans="1:26" s="5" customFormat="1">
      <c r="A13" s="3" t="s">
        <v>34</v>
      </c>
      <c r="B13" s="4" t="s">
        <v>35</v>
      </c>
      <c r="C13" s="4"/>
      <c r="D13" s="4"/>
      <c r="E13" s="4"/>
      <c r="F13" s="4"/>
      <c r="G13" s="4"/>
      <c r="H13" s="4"/>
      <c r="I13" s="4"/>
      <c r="J13" s="4"/>
      <c r="K13" s="4"/>
      <c r="L13" s="4"/>
      <c r="M13" s="4"/>
      <c r="N13" s="4"/>
      <c r="O13" s="4"/>
      <c r="P13" s="4"/>
      <c r="Q13" s="4">
        <f>SUM(L13:O13)</f>
        <v>0</v>
      </c>
      <c r="R13" s="4"/>
      <c r="S13" s="4"/>
      <c r="T13" s="4"/>
      <c r="U13" s="4"/>
      <c r="V13" s="4"/>
      <c r="W13" s="4"/>
      <c r="Y13" s="10"/>
    </row>
    <row r="14" spans="1:26" s="10" customFormat="1">
      <c r="A14" s="6" t="s">
        <v>36</v>
      </c>
      <c r="B14" s="8" t="s">
        <v>24</v>
      </c>
      <c r="C14" s="8"/>
      <c r="D14" s="8">
        <f>SUM(D15:D21)</f>
        <v>6</v>
      </c>
      <c r="E14" s="8">
        <f>SUM(E15:E22)</f>
        <v>322834.83199999999</v>
      </c>
      <c r="F14" s="8"/>
      <c r="G14" s="8"/>
      <c r="H14" s="8"/>
      <c r="I14" s="8">
        <f>SUM(I15:I22)</f>
        <v>552</v>
      </c>
      <c r="J14" s="8"/>
      <c r="K14" s="8"/>
      <c r="L14" s="8">
        <f>SUM(L15:L22)</f>
        <v>24404.02</v>
      </c>
      <c r="M14" s="8">
        <f t="shared" ref="M14:P14" si="2">SUM(M15:M22)</f>
        <v>21000</v>
      </c>
      <c r="N14" s="8">
        <f>SUM(N15:N22)</f>
        <v>64297.34</v>
      </c>
      <c r="O14" s="8">
        <f t="shared" si="2"/>
        <v>102320.36</v>
      </c>
      <c r="P14" s="8">
        <f t="shared" si="2"/>
        <v>141687.11199999999</v>
      </c>
      <c r="Q14" s="8"/>
      <c r="R14" s="8"/>
      <c r="S14" s="8"/>
      <c r="T14" s="8"/>
      <c r="U14" s="8"/>
      <c r="V14" s="8"/>
      <c r="W14" s="8"/>
    </row>
    <row r="15" spans="1:26" ht="175.5" customHeight="1">
      <c r="A15" s="278" t="s">
        <v>37</v>
      </c>
      <c r="B15" s="334" t="s">
        <v>517</v>
      </c>
      <c r="C15" s="278">
        <v>1</v>
      </c>
      <c r="D15" s="278">
        <v>1</v>
      </c>
      <c r="E15" s="283">
        <f>I15+L15+M15+N15+O15+P15</f>
        <v>6200</v>
      </c>
      <c r="F15" s="285" t="s">
        <v>31</v>
      </c>
      <c r="G15" s="19">
        <v>2016</v>
      </c>
      <c r="H15" s="19">
        <v>2020</v>
      </c>
      <c r="I15" s="12"/>
      <c r="J15" s="278">
        <v>2021</v>
      </c>
      <c r="K15" s="285">
        <v>2021</v>
      </c>
      <c r="L15" s="278">
        <v>6200</v>
      </c>
      <c r="M15" s="278"/>
      <c r="N15" s="278"/>
      <c r="O15" s="278"/>
      <c r="P15" s="278"/>
      <c r="Q15" s="17"/>
      <c r="R15" s="278" t="s">
        <v>38</v>
      </c>
      <c r="S15" s="464" t="s">
        <v>39</v>
      </c>
      <c r="T15" s="464" t="s">
        <v>307</v>
      </c>
      <c r="U15" s="22" t="s">
        <v>40</v>
      </c>
      <c r="V15" s="203" t="s">
        <v>603</v>
      </c>
      <c r="W15" s="12"/>
      <c r="Z15" s="129"/>
    </row>
    <row r="16" spans="1:26" ht="51.75" customHeight="1">
      <c r="A16" s="278" t="s">
        <v>318</v>
      </c>
      <c r="B16" s="334" t="s">
        <v>518</v>
      </c>
      <c r="C16" s="278">
        <v>1</v>
      </c>
      <c r="D16" s="278">
        <v>1</v>
      </c>
      <c r="E16" s="283"/>
      <c r="F16" s="261" t="s">
        <v>537</v>
      </c>
      <c r="G16" s="278" t="s">
        <v>538</v>
      </c>
      <c r="H16" s="285">
        <v>2021</v>
      </c>
      <c r="I16" s="285">
        <v>100</v>
      </c>
      <c r="J16" s="19">
        <v>2023</v>
      </c>
      <c r="K16" s="19">
        <v>2023</v>
      </c>
      <c r="L16" s="278"/>
      <c r="M16" s="278"/>
      <c r="N16" s="278">
        <v>31000</v>
      </c>
      <c r="O16" s="278"/>
      <c r="P16" s="278"/>
      <c r="Q16" s="17"/>
      <c r="R16" s="278" t="s">
        <v>38</v>
      </c>
      <c r="S16" s="465"/>
      <c r="T16" s="465"/>
      <c r="U16" s="255" t="s">
        <v>519</v>
      </c>
      <c r="V16" s="203"/>
      <c r="W16" s="12"/>
      <c r="Z16" s="129"/>
    </row>
    <row r="17" spans="1:23" ht="94.5" customHeight="1">
      <c r="A17" s="451" t="s">
        <v>380</v>
      </c>
      <c r="B17" s="448" t="s">
        <v>41</v>
      </c>
      <c r="C17" s="448">
        <v>1</v>
      </c>
      <c r="D17" s="448">
        <v>1</v>
      </c>
      <c r="E17" s="286">
        <f>I17+L17+M17+N17+O17+P17</f>
        <v>20828</v>
      </c>
      <c r="F17" s="285" t="s">
        <v>31</v>
      </c>
      <c r="G17" s="19">
        <v>2014</v>
      </c>
      <c r="H17" s="19">
        <v>2014</v>
      </c>
      <c r="I17" s="12"/>
      <c r="J17" s="19">
        <v>2023</v>
      </c>
      <c r="K17" s="19">
        <v>2023</v>
      </c>
      <c r="L17" s="20"/>
      <c r="M17" s="20"/>
      <c r="N17" s="20">
        <v>20828</v>
      </c>
      <c r="O17" s="20"/>
      <c r="P17" s="12"/>
      <c r="Q17" s="17"/>
      <c r="R17" s="453" t="s">
        <v>38</v>
      </c>
      <c r="S17" s="453" t="s">
        <v>42</v>
      </c>
      <c r="T17" s="453" t="s">
        <v>308</v>
      </c>
      <c r="U17" s="449" t="s">
        <v>532</v>
      </c>
      <c r="V17" s="453" t="s">
        <v>604</v>
      </c>
      <c r="W17" s="12"/>
    </row>
    <row r="18" spans="1:23" ht="113.25" customHeight="1">
      <c r="A18" s="452"/>
      <c r="B18" s="448"/>
      <c r="C18" s="448"/>
      <c r="D18" s="448"/>
      <c r="E18" s="286">
        <f>L18+M18+N18+O18+P18</f>
        <v>0</v>
      </c>
      <c r="F18" s="261" t="s">
        <v>316</v>
      </c>
      <c r="G18" s="19">
        <v>2021</v>
      </c>
      <c r="H18" s="19">
        <v>2021</v>
      </c>
      <c r="I18" s="19">
        <v>126</v>
      </c>
      <c r="J18" s="203"/>
      <c r="K18" s="203"/>
      <c r="L18" s="19"/>
      <c r="M18" s="276"/>
      <c r="N18" s="276"/>
      <c r="O18" s="128"/>
      <c r="P18" s="128"/>
      <c r="Q18" s="17"/>
      <c r="R18" s="454"/>
      <c r="S18" s="454"/>
      <c r="T18" s="454"/>
      <c r="U18" s="450"/>
      <c r="V18" s="454"/>
      <c r="W18" s="12"/>
    </row>
    <row r="19" spans="1:23" ht="47.25" customHeight="1">
      <c r="A19" s="286" t="s">
        <v>380</v>
      </c>
      <c r="B19" s="286" t="s">
        <v>530</v>
      </c>
      <c r="C19" s="286">
        <v>1</v>
      </c>
      <c r="D19" s="286">
        <v>1</v>
      </c>
      <c r="E19" s="286">
        <f>L19+M19+N19+O19+P19</f>
        <v>40670.36</v>
      </c>
      <c r="F19" s="285" t="s">
        <v>49</v>
      </c>
      <c r="G19" s="19">
        <v>2022</v>
      </c>
      <c r="H19" s="19">
        <v>2022</v>
      </c>
      <c r="I19" s="19">
        <v>200</v>
      </c>
      <c r="J19" s="203">
        <v>2024</v>
      </c>
      <c r="K19" s="203">
        <v>2024</v>
      </c>
      <c r="L19" s="203"/>
      <c r="M19" s="276"/>
      <c r="N19" s="258"/>
      <c r="O19" s="20">
        <v>40670.36</v>
      </c>
      <c r="P19" s="128"/>
      <c r="Q19" s="17"/>
      <c r="R19" s="455"/>
      <c r="S19" s="455"/>
      <c r="T19" s="455"/>
      <c r="U19" s="282" t="s">
        <v>531</v>
      </c>
      <c r="V19" s="455"/>
      <c r="W19" s="12"/>
    </row>
    <row r="20" spans="1:23" ht="57.75" customHeight="1">
      <c r="A20" s="286" t="s">
        <v>317</v>
      </c>
      <c r="B20" s="335" t="s">
        <v>507</v>
      </c>
      <c r="C20" s="286">
        <v>1</v>
      </c>
      <c r="D20" s="286">
        <v>1</v>
      </c>
      <c r="E20" s="260">
        <f>I20+L20+M20+N20+O20+P20</f>
        <v>164254.02000000002</v>
      </c>
      <c r="F20" s="285"/>
      <c r="G20" s="19">
        <v>2019</v>
      </c>
      <c r="H20" s="19">
        <v>2019</v>
      </c>
      <c r="I20" s="19"/>
      <c r="J20" s="203">
        <v>2021</v>
      </c>
      <c r="K20" s="203">
        <v>2025</v>
      </c>
      <c r="L20" s="336">
        <v>18204.02</v>
      </c>
      <c r="M20" s="276">
        <v>21000</v>
      </c>
      <c r="N20" s="337"/>
      <c r="O20" s="338">
        <v>37500</v>
      </c>
      <c r="P20" s="338">
        <v>87550</v>
      </c>
      <c r="Q20" s="17"/>
      <c r="R20" s="281"/>
      <c r="S20" s="203"/>
      <c r="T20" s="19"/>
      <c r="U20" s="22" t="s">
        <v>520</v>
      </c>
      <c r="V20" s="203" t="s">
        <v>605</v>
      </c>
      <c r="W20" s="12"/>
    </row>
    <row r="21" spans="1:23" ht="34.5" customHeight="1">
      <c r="A21" s="458" t="s">
        <v>382</v>
      </c>
      <c r="B21" s="437" t="s">
        <v>224</v>
      </c>
      <c r="C21" s="437">
        <v>1</v>
      </c>
      <c r="D21" s="437">
        <v>1</v>
      </c>
      <c r="E21" s="451">
        <f>I22+L21+N21+O21+P21</f>
        <v>90882.45199999999</v>
      </c>
      <c r="F21" s="285" t="s">
        <v>31</v>
      </c>
      <c r="G21" s="19">
        <v>2018</v>
      </c>
      <c r="H21" s="19">
        <v>2018</v>
      </c>
      <c r="I21" s="12"/>
      <c r="J21" s="435">
        <v>2023</v>
      </c>
      <c r="K21" s="435">
        <v>2025</v>
      </c>
      <c r="L21" s="437"/>
      <c r="M21" s="204"/>
      <c r="N21" s="435">
        <v>12469.34</v>
      </c>
      <c r="O21" s="435">
        <v>24150</v>
      </c>
      <c r="P21" s="435">
        <v>54137.112000000001</v>
      </c>
      <c r="Q21" s="17"/>
      <c r="R21" s="426" t="s">
        <v>43</v>
      </c>
      <c r="S21" s="426" t="s">
        <v>39</v>
      </c>
      <c r="T21" s="426" t="s">
        <v>309</v>
      </c>
      <c r="U21" s="449" t="s">
        <v>525</v>
      </c>
      <c r="V21" s="426" t="s">
        <v>606</v>
      </c>
      <c r="W21" s="426"/>
    </row>
    <row r="22" spans="1:23" ht="36.75" customHeight="1">
      <c r="A22" s="458"/>
      <c r="B22" s="438"/>
      <c r="C22" s="438"/>
      <c r="D22" s="438"/>
      <c r="E22" s="452"/>
      <c r="F22" s="257" t="s">
        <v>316</v>
      </c>
      <c r="G22" s="19">
        <v>2022</v>
      </c>
      <c r="H22" s="19">
        <v>2022</v>
      </c>
      <c r="I22" s="19">
        <v>126</v>
      </c>
      <c r="J22" s="436"/>
      <c r="K22" s="436"/>
      <c r="L22" s="438"/>
      <c r="M22" s="277"/>
      <c r="N22" s="436"/>
      <c r="O22" s="436"/>
      <c r="P22" s="436"/>
      <c r="Q22" s="17"/>
      <c r="R22" s="427"/>
      <c r="S22" s="427"/>
      <c r="T22" s="427"/>
      <c r="U22" s="450"/>
      <c r="V22" s="427"/>
      <c r="W22" s="427"/>
    </row>
    <row r="23" spans="1:23" s="10" customFormat="1">
      <c r="A23" s="6" t="s">
        <v>44</v>
      </c>
      <c r="B23" s="8" t="s">
        <v>26</v>
      </c>
      <c r="C23" s="8">
        <f>SUM(C24:C35)</f>
        <v>12</v>
      </c>
      <c r="D23" s="8">
        <f>SUM(D24:D35)</f>
        <v>12</v>
      </c>
      <c r="E23" s="8">
        <f>SUM(E24:E35)</f>
        <v>119563.8248</v>
      </c>
      <c r="F23" s="8"/>
      <c r="G23" s="8"/>
      <c r="H23" s="8"/>
      <c r="I23" s="8">
        <f>SUM(I24:I35)</f>
        <v>745</v>
      </c>
      <c r="J23" s="8"/>
      <c r="K23" s="8"/>
      <c r="L23" s="8">
        <f>SUM(L24:L35)</f>
        <v>15849.071</v>
      </c>
      <c r="M23" s="8">
        <f>SUM(M24:M35)</f>
        <v>6200</v>
      </c>
      <c r="N23" s="8">
        <f>SUM(N24:N35)</f>
        <v>0</v>
      </c>
      <c r="O23" s="8">
        <f>SUM(O24:O35)</f>
        <v>16473.120999999999</v>
      </c>
      <c r="P23" s="8">
        <f>SUM(P24:P35)</f>
        <v>80296.632799999992</v>
      </c>
      <c r="Q23" s="8"/>
      <c r="R23" s="8"/>
      <c r="S23" s="8"/>
      <c r="T23" s="8"/>
      <c r="U23" s="8"/>
      <c r="V23" s="8"/>
      <c r="W23" s="8"/>
    </row>
    <row r="24" spans="1:23" ht="93" customHeight="1">
      <c r="A24" s="287" t="s">
        <v>45</v>
      </c>
      <c r="B24" s="341" t="s">
        <v>544</v>
      </c>
      <c r="C24" s="286">
        <v>1</v>
      </c>
      <c r="D24" s="286">
        <v>1</v>
      </c>
      <c r="E24" s="205">
        <f t="shared" ref="E24:E28" si="3">I24+L24+M24+N24+O24+P24</f>
        <v>5419.0710000000008</v>
      </c>
      <c r="F24" s="285" t="s">
        <v>31</v>
      </c>
      <c r="G24" s="19">
        <v>2016</v>
      </c>
      <c r="H24" s="19">
        <v>2016</v>
      </c>
      <c r="I24" s="12"/>
      <c r="J24" s="19">
        <v>2021</v>
      </c>
      <c r="K24" s="19">
        <v>2021</v>
      </c>
      <c r="L24" s="339">
        <v>5419.0710000000008</v>
      </c>
      <c r="M24" s="12"/>
      <c r="N24" s="12"/>
      <c r="O24" s="12"/>
      <c r="P24" s="12"/>
      <c r="Q24" s="17"/>
      <c r="R24" s="23" t="s">
        <v>38</v>
      </c>
      <c r="S24" s="19" t="s">
        <v>46</v>
      </c>
      <c r="T24" s="19" t="s">
        <v>32</v>
      </c>
      <c r="U24" s="22" t="s">
        <v>505</v>
      </c>
      <c r="V24" s="19" t="s">
        <v>607</v>
      </c>
      <c r="W24" s="12"/>
    </row>
    <row r="25" spans="1:23" ht="66" customHeight="1">
      <c r="A25" s="287" t="s">
        <v>397</v>
      </c>
      <c r="B25" s="15" t="s">
        <v>48</v>
      </c>
      <c r="C25" s="286">
        <v>1</v>
      </c>
      <c r="D25" s="286">
        <v>1</v>
      </c>
      <c r="E25" s="205">
        <f>I25+L25+M25+N25+O25+P25</f>
        <v>6410</v>
      </c>
      <c r="F25" s="285" t="s">
        <v>49</v>
      </c>
      <c r="G25" s="19">
        <v>2021</v>
      </c>
      <c r="H25" s="19">
        <v>2021</v>
      </c>
      <c r="I25" s="286">
        <v>210</v>
      </c>
      <c r="J25" s="19">
        <v>2022</v>
      </c>
      <c r="K25" s="19">
        <v>2022</v>
      </c>
      <c r="L25" s="286"/>
      <c r="M25" s="20">
        <v>6200</v>
      </c>
      <c r="N25" s="286"/>
      <c r="O25" s="286"/>
      <c r="P25" s="286"/>
      <c r="Q25" s="17"/>
      <c r="R25" s="23" t="s">
        <v>38</v>
      </c>
      <c r="S25" s="19" t="s">
        <v>50</v>
      </c>
      <c r="T25" s="19" t="s">
        <v>310</v>
      </c>
      <c r="U25" s="22" t="s">
        <v>51</v>
      </c>
      <c r="V25" s="19" t="s">
        <v>608</v>
      </c>
      <c r="W25" s="12"/>
    </row>
    <row r="26" spans="1:23" ht="88.5" customHeight="1">
      <c r="A26" s="287" t="s">
        <v>47</v>
      </c>
      <c r="B26" s="15" t="s">
        <v>53</v>
      </c>
      <c r="C26" s="286">
        <v>1</v>
      </c>
      <c r="D26" s="286">
        <v>1</v>
      </c>
      <c r="E26" s="205">
        <f t="shared" si="3"/>
        <v>245</v>
      </c>
      <c r="F26" s="285" t="s">
        <v>49</v>
      </c>
      <c r="G26" s="19">
        <v>2025</v>
      </c>
      <c r="H26" s="19">
        <v>2025</v>
      </c>
      <c r="I26" s="286">
        <v>245</v>
      </c>
      <c r="J26" s="19"/>
      <c r="K26" s="19"/>
      <c r="L26" s="12"/>
      <c r="M26" s="12"/>
      <c r="N26" s="12"/>
      <c r="O26" s="286"/>
      <c r="P26" s="286"/>
      <c r="Q26" s="17"/>
      <c r="R26" s="23" t="s">
        <v>38</v>
      </c>
      <c r="S26" s="19" t="s">
        <v>54</v>
      </c>
      <c r="T26" s="19" t="s">
        <v>311</v>
      </c>
      <c r="U26" s="22" t="s">
        <v>55</v>
      </c>
      <c r="V26" s="19" t="s">
        <v>609</v>
      </c>
      <c r="W26" s="12"/>
    </row>
    <row r="27" spans="1:23" ht="119.25" customHeight="1">
      <c r="A27" s="287" t="s">
        <v>401</v>
      </c>
      <c r="B27" s="15" t="s">
        <v>546</v>
      </c>
      <c r="C27" s="286">
        <v>1</v>
      </c>
      <c r="D27" s="286">
        <v>1</v>
      </c>
      <c r="E27" s="205">
        <f t="shared" si="3"/>
        <v>10810.357</v>
      </c>
      <c r="F27" s="19" t="s">
        <v>31</v>
      </c>
      <c r="G27" s="19">
        <v>2018</v>
      </c>
      <c r="H27" s="19">
        <v>2018</v>
      </c>
      <c r="I27" s="286"/>
      <c r="J27" s="19">
        <v>2025</v>
      </c>
      <c r="K27" s="19">
        <v>2025</v>
      </c>
      <c r="M27" s="286"/>
      <c r="N27" s="12"/>
      <c r="P27" s="340">
        <v>10810.357</v>
      </c>
      <c r="Q27" s="17"/>
      <c r="R27" s="23" t="s">
        <v>38</v>
      </c>
      <c r="S27" s="19" t="s">
        <v>56</v>
      </c>
      <c r="T27" s="19" t="s">
        <v>312</v>
      </c>
      <c r="U27" s="22" t="s">
        <v>319</v>
      </c>
      <c r="V27" s="19" t="s">
        <v>610</v>
      </c>
      <c r="W27" s="12"/>
    </row>
    <row r="28" spans="1:23" ht="262.5" customHeight="1">
      <c r="A28" s="278" t="s">
        <v>402</v>
      </c>
      <c r="B28" s="278" t="s">
        <v>57</v>
      </c>
      <c r="C28" s="286">
        <v>1</v>
      </c>
      <c r="D28" s="286">
        <v>1</v>
      </c>
      <c r="E28" s="205">
        <f t="shared" si="3"/>
        <v>6630</v>
      </c>
      <c r="F28" s="19" t="s">
        <v>49</v>
      </c>
      <c r="G28" s="278">
        <v>2021</v>
      </c>
      <c r="H28" s="278">
        <v>2021</v>
      </c>
      <c r="I28" s="286"/>
      <c r="J28" s="19">
        <v>2021</v>
      </c>
      <c r="K28" s="19">
        <v>2021</v>
      </c>
      <c r="L28" s="120">
        <v>6630</v>
      </c>
      <c r="M28" s="120"/>
      <c r="N28" s="120"/>
      <c r="O28" s="120"/>
      <c r="P28" s="120"/>
      <c r="Q28" s="17"/>
      <c r="R28" s="281" t="s">
        <v>38</v>
      </c>
      <c r="S28" s="19" t="s">
        <v>58</v>
      </c>
      <c r="T28" s="19" t="s">
        <v>313</v>
      </c>
      <c r="U28" s="22" t="s">
        <v>533</v>
      </c>
      <c r="V28" s="19" t="s">
        <v>611</v>
      </c>
      <c r="W28" s="12"/>
    </row>
    <row r="29" spans="1:23" ht="114" customHeight="1">
      <c r="A29" s="227" t="s">
        <v>52</v>
      </c>
      <c r="B29" s="342" t="s">
        <v>534</v>
      </c>
      <c r="C29" s="286">
        <v>1</v>
      </c>
      <c r="D29" s="286">
        <v>1</v>
      </c>
      <c r="E29" s="205">
        <f t="shared" ref="E29:E34" si="4">I29+L29+M29+N29+O29+P29</f>
        <v>7140.1239999999998</v>
      </c>
      <c r="F29" s="19" t="s">
        <v>31</v>
      </c>
      <c r="G29" s="19">
        <v>2018</v>
      </c>
      <c r="H29" s="19">
        <v>2018</v>
      </c>
      <c r="I29" s="286"/>
      <c r="J29" s="19">
        <v>2024</v>
      </c>
      <c r="K29" s="19">
        <v>2024</v>
      </c>
      <c r="L29" s="19"/>
      <c r="M29" s="120"/>
      <c r="N29" s="343"/>
      <c r="O29" s="19">
        <v>7140.1239999999998</v>
      </c>
      <c r="P29" s="344"/>
      <c r="Q29" s="17"/>
      <c r="R29" s="23" t="s">
        <v>38</v>
      </c>
      <c r="S29" s="19"/>
      <c r="T29" s="19"/>
      <c r="U29" s="22" t="s">
        <v>521</v>
      </c>
      <c r="V29" s="19" t="s">
        <v>612</v>
      </c>
      <c r="W29" s="12"/>
    </row>
    <row r="30" spans="1:23" ht="108" customHeight="1">
      <c r="A30" s="228" t="s">
        <v>465</v>
      </c>
      <c r="B30" s="342" t="s">
        <v>535</v>
      </c>
      <c r="C30" s="286">
        <v>1</v>
      </c>
      <c r="D30" s="286">
        <v>1</v>
      </c>
      <c r="E30" s="205">
        <f t="shared" si="4"/>
        <v>6832.9969999999994</v>
      </c>
      <c r="F30" s="19" t="s">
        <v>31</v>
      </c>
      <c r="G30" s="19">
        <v>2018</v>
      </c>
      <c r="H30" s="19">
        <v>2018</v>
      </c>
      <c r="I30" s="286"/>
      <c r="J30" s="19">
        <v>2024</v>
      </c>
      <c r="K30" s="19">
        <v>2024</v>
      </c>
      <c r="L30" s="19"/>
      <c r="M30" s="120"/>
      <c r="N30" s="120"/>
      <c r="O30" s="19">
        <v>6832.9969999999994</v>
      </c>
      <c r="P30" s="344"/>
      <c r="Q30" s="17"/>
      <c r="R30" s="23" t="s">
        <v>38</v>
      </c>
      <c r="S30" s="19"/>
      <c r="T30" s="19"/>
      <c r="U30" s="22" t="s">
        <v>521</v>
      </c>
      <c r="V30" s="19" t="s">
        <v>613</v>
      </c>
      <c r="W30" s="12"/>
    </row>
    <row r="31" spans="1:23" ht="96" customHeight="1">
      <c r="A31" s="228" t="s">
        <v>466</v>
      </c>
      <c r="B31" s="345" t="s">
        <v>461</v>
      </c>
      <c r="C31" s="286">
        <v>1</v>
      </c>
      <c r="D31" s="286">
        <v>1</v>
      </c>
      <c r="E31" s="205">
        <f>I31+L31+M31+N31+O31+P31</f>
        <v>3800</v>
      </c>
      <c r="F31" s="19" t="s">
        <v>31</v>
      </c>
      <c r="G31" s="19">
        <v>2018</v>
      </c>
      <c r="H31" s="19">
        <v>2018</v>
      </c>
      <c r="I31" s="286"/>
      <c r="J31" s="19">
        <v>2021</v>
      </c>
      <c r="K31" s="19">
        <v>2021</v>
      </c>
      <c r="L31" s="120">
        <v>3800</v>
      </c>
      <c r="M31" s="120"/>
      <c r="N31" s="344"/>
      <c r="O31" s="120"/>
      <c r="P31" s="346"/>
      <c r="Q31" s="17"/>
      <c r="R31" s="23" t="s">
        <v>38</v>
      </c>
      <c r="S31" s="19"/>
      <c r="T31" s="19"/>
      <c r="U31" s="22" t="s">
        <v>522</v>
      </c>
      <c r="V31" s="19" t="s">
        <v>614</v>
      </c>
      <c r="W31" s="12"/>
    </row>
    <row r="32" spans="1:23" ht="90">
      <c r="A32" s="228" t="s">
        <v>467</v>
      </c>
      <c r="B32" s="335" t="s">
        <v>462</v>
      </c>
      <c r="C32" s="286">
        <v>1</v>
      </c>
      <c r="D32" s="286">
        <v>1</v>
      </c>
      <c r="E32" s="205">
        <f t="shared" si="4"/>
        <v>23957.2258</v>
      </c>
      <c r="F32" s="19" t="s">
        <v>31</v>
      </c>
      <c r="G32" s="19">
        <v>2018</v>
      </c>
      <c r="H32" s="19">
        <v>2018</v>
      </c>
      <c r="I32" s="286"/>
      <c r="J32" s="19">
        <v>2025</v>
      </c>
      <c r="K32" s="19">
        <v>2025</v>
      </c>
      <c r="L32" s="347"/>
      <c r="M32" s="120"/>
      <c r="N32" s="120"/>
      <c r="O32" s="347"/>
      <c r="P32" s="348">
        <v>23957.2258</v>
      </c>
      <c r="Q32" s="17"/>
      <c r="R32" s="23" t="s">
        <v>38</v>
      </c>
      <c r="S32" s="19"/>
      <c r="T32" s="19"/>
      <c r="U32" s="22" t="s">
        <v>547</v>
      </c>
      <c r="V32" s="19" t="s">
        <v>615</v>
      </c>
      <c r="W32" s="12"/>
    </row>
    <row r="33" spans="1:23" ht="88.5" customHeight="1">
      <c r="A33" s="228" t="s">
        <v>468</v>
      </c>
      <c r="B33" s="335" t="s">
        <v>463</v>
      </c>
      <c r="C33" s="286">
        <v>1</v>
      </c>
      <c r="D33" s="286">
        <v>1</v>
      </c>
      <c r="E33" s="205">
        <f t="shared" si="4"/>
        <v>19550.59</v>
      </c>
      <c r="F33" s="19" t="s">
        <v>31</v>
      </c>
      <c r="G33" s="19">
        <v>2018</v>
      </c>
      <c r="H33" s="19">
        <v>2018</v>
      </c>
      <c r="I33" s="286"/>
      <c r="J33" s="19">
        <v>2025</v>
      </c>
      <c r="K33" s="19">
        <v>2025</v>
      </c>
      <c r="L33" s="12"/>
      <c r="M33" s="120"/>
      <c r="N33" s="349"/>
      <c r="O33" s="347"/>
      <c r="P33" s="348">
        <v>19550.59</v>
      </c>
      <c r="Q33" s="17"/>
      <c r="R33" s="453" t="s">
        <v>38</v>
      </c>
      <c r="S33" s="19"/>
      <c r="T33" s="19"/>
      <c r="U33" s="22" t="s">
        <v>548</v>
      </c>
      <c r="V33" s="19" t="s">
        <v>616</v>
      </c>
      <c r="W33" s="12"/>
    </row>
    <row r="34" spans="1:23" ht="52.5" customHeight="1">
      <c r="A34" s="228" t="s">
        <v>469</v>
      </c>
      <c r="B34" s="350" t="s">
        <v>506</v>
      </c>
      <c r="C34" s="286">
        <v>1</v>
      </c>
      <c r="D34" s="286">
        <v>1</v>
      </c>
      <c r="E34" s="205">
        <f t="shared" si="4"/>
        <v>2580</v>
      </c>
      <c r="F34" s="19" t="s">
        <v>49</v>
      </c>
      <c r="G34" s="19">
        <v>2023</v>
      </c>
      <c r="H34" s="19">
        <v>2023</v>
      </c>
      <c r="I34" s="286">
        <v>80</v>
      </c>
      <c r="J34" s="19">
        <v>2024</v>
      </c>
      <c r="K34" s="19">
        <v>2024</v>
      </c>
      <c r="L34" s="19"/>
      <c r="M34" s="120"/>
      <c r="N34" s="349"/>
      <c r="O34" s="120">
        <v>2500</v>
      </c>
      <c r="P34" s="348"/>
      <c r="Q34" s="17"/>
      <c r="R34" s="455"/>
      <c r="S34" s="19"/>
      <c r="T34" s="19"/>
      <c r="U34" s="22" t="s">
        <v>549</v>
      </c>
      <c r="V34" s="19" t="s">
        <v>453</v>
      </c>
      <c r="W34" s="12"/>
    </row>
    <row r="35" spans="1:23" ht="219.75" customHeight="1">
      <c r="A35" s="288" t="s">
        <v>473</v>
      </c>
      <c r="B35" s="278" t="s">
        <v>59</v>
      </c>
      <c r="C35" s="286">
        <v>1</v>
      </c>
      <c r="D35" s="286">
        <v>1</v>
      </c>
      <c r="E35" s="205">
        <f>I35+L35+M35+N35+O35+P35</f>
        <v>26188.46</v>
      </c>
      <c r="F35" s="19" t="s">
        <v>49</v>
      </c>
      <c r="G35" s="19">
        <v>2024</v>
      </c>
      <c r="H35" s="19">
        <v>2024</v>
      </c>
      <c r="I35" s="286">
        <v>210</v>
      </c>
      <c r="J35" s="19">
        <v>2025</v>
      </c>
      <c r="K35" s="19">
        <v>2025</v>
      </c>
      <c r="L35" s="12"/>
      <c r="M35" s="286"/>
      <c r="N35" s="286"/>
      <c r="O35" s="286"/>
      <c r="P35" s="286">
        <v>25978.46</v>
      </c>
      <c r="Q35" s="17"/>
      <c r="R35" s="23" t="s">
        <v>38</v>
      </c>
      <c r="S35" s="19" t="s">
        <v>58</v>
      </c>
      <c r="T35" s="19" t="s">
        <v>314</v>
      </c>
      <c r="U35" s="22" t="s">
        <v>523</v>
      </c>
      <c r="V35" s="19" t="s">
        <v>440</v>
      </c>
      <c r="W35" s="12"/>
    </row>
    <row r="36" spans="1:23" s="10" customFormat="1">
      <c r="A36" s="6" t="s">
        <v>60</v>
      </c>
      <c r="B36" s="8" t="s">
        <v>28</v>
      </c>
      <c r="C36" s="8"/>
      <c r="D36" s="8"/>
      <c r="E36" s="8"/>
      <c r="F36" s="8"/>
      <c r="G36" s="8"/>
      <c r="H36" s="8"/>
      <c r="I36" s="8"/>
      <c r="J36" s="8"/>
      <c r="K36" s="8"/>
      <c r="L36" s="8"/>
      <c r="M36" s="8"/>
      <c r="N36" s="8"/>
      <c r="O36" s="8"/>
      <c r="P36" s="8"/>
      <c r="Q36" s="8"/>
      <c r="R36" s="8"/>
      <c r="S36" s="8"/>
      <c r="T36" s="8"/>
      <c r="U36" s="8"/>
      <c r="V36" s="8"/>
      <c r="W36" s="8"/>
    </row>
    <row r="37" spans="1:23">
      <c r="A37" s="125" t="s">
        <v>61</v>
      </c>
      <c r="B37" s="209"/>
      <c r="C37" s="12"/>
      <c r="D37" s="12"/>
      <c r="E37" s="12"/>
      <c r="F37" s="12"/>
      <c r="G37" s="12"/>
      <c r="H37" s="12"/>
      <c r="I37" s="12"/>
      <c r="J37" s="12"/>
      <c r="K37" s="12"/>
      <c r="L37" s="12"/>
      <c r="M37" s="12"/>
      <c r="N37" s="12"/>
      <c r="O37" s="12"/>
      <c r="P37" s="12"/>
      <c r="Q37" s="12"/>
      <c r="R37" s="12"/>
      <c r="S37" s="12"/>
      <c r="T37" s="12"/>
      <c r="U37" s="12"/>
      <c r="V37" s="12"/>
      <c r="W37" s="12"/>
    </row>
    <row r="38" spans="1:23">
      <c r="A38" s="125" t="s">
        <v>62</v>
      </c>
      <c r="B38" s="209"/>
      <c r="C38" s="12"/>
      <c r="D38" s="12"/>
      <c r="E38" s="12"/>
      <c r="F38" s="12"/>
      <c r="G38" s="12"/>
      <c r="H38" s="12"/>
      <c r="I38" s="12"/>
      <c r="J38" s="12"/>
      <c r="K38" s="12"/>
      <c r="L38" s="12"/>
      <c r="M38" s="12"/>
      <c r="N38" s="12"/>
      <c r="O38" s="12"/>
      <c r="P38" s="12"/>
      <c r="Q38" s="12"/>
      <c r="R38" s="12"/>
      <c r="S38" s="12"/>
      <c r="T38" s="12"/>
      <c r="U38" s="12"/>
      <c r="V38" s="12"/>
      <c r="W38" s="12"/>
    </row>
    <row r="39" spans="1:23">
      <c r="A39" s="125" t="s">
        <v>63</v>
      </c>
      <c r="B39" s="209"/>
      <c r="C39" s="12"/>
      <c r="D39" s="12"/>
      <c r="E39" s="12"/>
      <c r="F39" s="12"/>
      <c r="G39" s="12"/>
      <c r="H39" s="12"/>
      <c r="I39" s="12"/>
      <c r="J39" s="12"/>
      <c r="K39" s="12"/>
      <c r="L39" s="12"/>
      <c r="M39" s="12"/>
      <c r="N39" s="12"/>
      <c r="O39" s="12"/>
      <c r="P39" s="12"/>
      <c r="Q39" s="12"/>
      <c r="R39" s="12"/>
      <c r="S39" s="12"/>
      <c r="T39" s="12"/>
      <c r="U39" s="12"/>
      <c r="V39" s="12"/>
      <c r="W39" s="12"/>
    </row>
    <row r="40" spans="1:23" s="10" customFormat="1">
      <c r="A40" s="6" t="s">
        <v>64</v>
      </c>
      <c r="B40" s="8" t="s">
        <v>30</v>
      </c>
      <c r="C40" s="8">
        <f>C41+C42</f>
        <v>35.019999999999996</v>
      </c>
      <c r="D40" s="8">
        <f>D41+D42</f>
        <v>35.019999999999996</v>
      </c>
      <c r="E40" s="8">
        <f>E41+E42</f>
        <v>54327.42</v>
      </c>
      <c r="F40" s="8"/>
      <c r="G40" s="8"/>
      <c r="H40" s="8"/>
      <c r="I40" s="8">
        <f>I41+I42</f>
        <v>280</v>
      </c>
      <c r="J40" s="8"/>
      <c r="K40" s="8"/>
      <c r="L40" s="8">
        <f>L41+L42</f>
        <v>2000</v>
      </c>
      <c r="M40" s="8">
        <f>M41+M42</f>
        <v>4674</v>
      </c>
      <c r="N40" s="8">
        <f>N41+N42</f>
        <v>14373.42</v>
      </c>
      <c r="O40" s="8">
        <f>O41+O42</f>
        <v>33000</v>
      </c>
      <c r="P40" s="8">
        <f>P41+P42</f>
        <v>0</v>
      </c>
      <c r="Q40" s="8"/>
      <c r="R40" s="8"/>
      <c r="S40" s="8"/>
      <c r="T40" s="8"/>
      <c r="U40" s="8"/>
      <c r="V40" s="8"/>
      <c r="W40" s="8"/>
    </row>
    <row r="41" spans="1:23" ht="24" customHeight="1">
      <c r="A41" s="287" t="s">
        <v>404</v>
      </c>
      <c r="B41" s="17" t="s">
        <v>504</v>
      </c>
      <c r="C41" s="17">
        <v>17.82</v>
      </c>
      <c r="D41" s="17">
        <v>17.82</v>
      </c>
      <c r="E41" s="205">
        <f>I41+L41+M41+N41+O41+P41</f>
        <v>21047.42</v>
      </c>
      <c r="F41" s="17" t="s">
        <v>31</v>
      </c>
      <c r="G41" s="17">
        <v>2019</v>
      </c>
      <c r="H41" s="17">
        <v>2019</v>
      </c>
      <c r="I41" s="17"/>
      <c r="J41" s="17">
        <v>2021</v>
      </c>
      <c r="K41" s="17">
        <v>2023</v>
      </c>
      <c r="L41" s="17">
        <v>2000</v>
      </c>
      <c r="M41" s="17">
        <v>4674</v>
      </c>
      <c r="N41" s="17">
        <v>14373.42</v>
      </c>
      <c r="O41" s="17"/>
      <c r="P41" s="17"/>
      <c r="Q41" s="17"/>
      <c r="R41" s="17"/>
      <c r="S41" s="17"/>
      <c r="T41" s="17"/>
      <c r="U41" s="351" t="s">
        <v>536</v>
      </c>
      <c r="V41" s="17" t="s">
        <v>617</v>
      </c>
      <c r="W41" s="17"/>
    </row>
    <row r="42" spans="1:23" ht="24" customHeight="1">
      <c r="A42" s="287" t="s">
        <v>408</v>
      </c>
      <c r="B42" s="17" t="s">
        <v>503</v>
      </c>
      <c r="C42" s="17">
        <v>17.2</v>
      </c>
      <c r="D42" s="17">
        <v>17.2</v>
      </c>
      <c r="E42" s="205">
        <f>I42+L42+M42+N42+O42+P42</f>
        <v>33280</v>
      </c>
      <c r="F42" s="17" t="s">
        <v>49</v>
      </c>
      <c r="G42" s="17">
        <v>2023</v>
      </c>
      <c r="H42" s="17">
        <v>2023</v>
      </c>
      <c r="I42" s="17">
        <v>280</v>
      </c>
      <c r="J42" s="17">
        <v>2024</v>
      </c>
      <c r="K42" s="17">
        <v>2024</v>
      </c>
      <c r="L42" s="18"/>
      <c r="M42" s="17"/>
      <c r="N42" s="17"/>
      <c r="O42" s="17">
        <v>33000</v>
      </c>
      <c r="P42" s="17"/>
      <c r="Q42" s="17"/>
      <c r="R42" s="17"/>
      <c r="S42" s="17"/>
      <c r="T42" s="17"/>
      <c r="U42" s="351" t="s">
        <v>536</v>
      </c>
      <c r="V42" s="17" t="s">
        <v>618</v>
      </c>
      <c r="W42" s="17"/>
    </row>
    <row r="43" spans="1:23">
      <c r="A43" s="123"/>
      <c r="B43" s="434" t="s">
        <v>65</v>
      </c>
      <c r="C43" s="434"/>
      <c r="D43" s="434"/>
      <c r="E43" s="17">
        <f>E40+E36+E23+E14</f>
        <v>496726.07679999998</v>
      </c>
      <c r="F43" s="17"/>
      <c r="G43" s="17"/>
      <c r="H43" s="17"/>
      <c r="I43" s="17">
        <f>I40+I36+I23+I14</f>
        <v>1577</v>
      </c>
      <c r="J43" s="17"/>
      <c r="K43" s="17"/>
      <c r="L43" s="17">
        <f>L40+L36+L23+L14</f>
        <v>42253.091</v>
      </c>
      <c r="M43" s="17">
        <f>M40+M36+M23+M14</f>
        <v>31874</v>
      </c>
      <c r="N43" s="17">
        <f>N40+N36+N23+N14</f>
        <v>78670.759999999995</v>
      </c>
      <c r="O43" s="17">
        <f>O40+O36+O23+O14</f>
        <v>151793.481</v>
      </c>
      <c r="P43" s="17">
        <f>P40+P36+P23+P14</f>
        <v>221983.74479999999</v>
      </c>
      <c r="Q43" s="17"/>
      <c r="R43" s="17"/>
      <c r="S43" s="16"/>
      <c r="T43" s="16"/>
      <c r="U43" s="17"/>
      <c r="V43" s="17"/>
      <c r="W43" s="17"/>
    </row>
    <row r="44" spans="1:23">
      <c r="A44" s="123"/>
      <c r="B44" s="434" t="s">
        <v>66</v>
      </c>
      <c r="C44" s="434"/>
      <c r="D44" s="434"/>
      <c r="E44" s="17">
        <f>E43+E12</f>
        <v>510701.07679999998</v>
      </c>
      <c r="F44" s="17"/>
      <c r="G44" s="17"/>
      <c r="H44" s="17"/>
      <c r="I44" s="17">
        <f>I43+I12</f>
        <v>1577</v>
      </c>
      <c r="J44" s="17"/>
      <c r="K44" s="17"/>
      <c r="L44" s="17">
        <f>L43+L12</f>
        <v>56228.091</v>
      </c>
      <c r="M44" s="17">
        <f>M43+M12</f>
        <v>31874</v>
      </c>
      <c r="N44" s="17">
        <f>N43+N12</f>
        <v>78670.759999999995</v>
      </c>
      <c r="O44" s="17">
        <f>O43+O12</f>
        <v>151793.481</v>
      </c>
      <c r="P44" s="17">
        <f>P43+P12</f>
        <v>221983.74479999999</v>
      </c>
      <c r="Q44" s="17"/>
      <c r="R44" s="17"/>
      <c r="S44" s="17"/>
      <c r="T44" s="17"/>
      <c r="U44" s="17"/>
      <c r="V44" s="17"/>
      <c r="W44" s="17"/>
    </row>
    <row r="45" spans="1:23" s="5" customFormat="1">
      <c r="A45" s="3" t="s">
        <v>67</v>
      </c>
      <c r="B45" s="25" t="s">
        <v>68</v>
      </c>
      <c r="C45" s="25"/>
      <c r="D45" s="25"/>
      <c r="E45" s="25"/>
      <c r="F45" s="25"/>
      <c r="G45" s="25"/>
      <c r="H45" s="25"/>
      <c r="I45" s="25"/>
      <c r="J45" s="25"/>
      <c r="K45" s="25"/>
      <c r="L45" s="25"/>
      <c r="M45" s="25"/>
      <c r="N45" s="25"/>
      <c r="O45" s="25"/>
      <c r="P45" s="25"/>
      <c r="Q45" s="25"/>
      <c r="R45" s="25"/>
      <c r="S45" s="25"/>
      <c r="T45" s="26"/>
      <c r="U45" s="25"/>
      <c r="V45" s="26"/>
      <c r="W45" s="25"/>
    </row>
    <row r="46" spans="1:23" ht="15" customHeight="1">
      <c r="A46" s="287" t="s">
        <v>69</v>
      </c>
      <c r="B46" s="440" t="s">
        <v>70</v>
      </c>
      <c r="C46" s="440"/>
      <c r="D46" s="440"/>
      <c r="E46" s="110">
        <f t="shared" ref="E46:E60" si="5">I46+N46+O46+M46+L46+P46</f>
        <v>0</v>
      </c>
      <c r="F46" s="280"/>
      <c r="G46" s="280"/>
      <c r="H46" s="280"/>
      <c r="I46" s="280"/>
      <c r="J46" s="280"/>
      <c r="K46" s="280"/>
      <c r="L46" s="280"/>
      <c r="M46" s="280"/>
      <c r="N46" s="280"/>
      <c r="O46" s="280"/>
      <c r="P46" s="280"/>
      <c r="Q46" s="280"/>
      <c r="R46" s="433" t="s">
        <v>71</v>
      </c>
      <c r="S46" s="457" t="s">
        <v>42</v>
      </c>
      <c r="T46" s="433" t="s">
        <v>72</v>
      </c>
      <c r="U46" s="279"/>
      <c r="V46" s="456" t="s">
        <v>619</v>
      </c>
      <c r="W46" s="284"/>
    </row>
    <row r="47" spans="1:23">
      <c r="A47" s="287" t="s">
        <v>74</v>
      </c>
      <c r="B47" s="27" t="s">
        <v>75</v>
      </c>
      <c r="C47" s="24">
        <v>0.43</v>
      </c>
      <c r="D47" s="24">
        <v>0.43</v>
      </c>
      <c r="E47" s="110">
        <f t="shared" si="5"/>
        <v>168</v>
      </c>
      <c r="F47" s="28" t="s">
        <v>31</v>
      </c>
      <c r="G47" s="29">
        <v>2020</v>
      </c>
      <c r="H47" s="29">
        <v>2020</v>
      </c>
      <c r="I47" s="28"/>
      <c r="J47" s="29">
        <v>2021</v>
      </c>
      <c r="K47" s="29">
        <v>2021</v>
      </c>
      <c r="L47" s="21">
        <v>168</v>
      </c>
      <c r="M47" s="287"/>
      <c r="N47" s="28"/>
      <c r="O47" s="28"/>
      <c r="P47" s="28"/>
      <c r="Q47" s="280"/>
      <c r="R47" s="433"/>
      <c r="S47" s="457"/>
      <c r="T47" s="433"/>
      <c r="U47" s="30" t="s">
        <v>76</v>
      </c>
      <c r="V47" s="456"/>
      <c r="W47" s="284"/>
    </row>
    <row r="48" spans="1:23">
      <c r="A48" s="287" t="s">
        <v>77</v>
      </c>
      <c r="B48" s="27" t="s">
        <v>78</v>
      </c>
      <c r="C48" s="24">
        <v>0.1</v>
      </c>
      <c r="D48" s="24">
        <v>0.1</v>
      </c>
      <c r="E48" s="110">
        <f t="shared" si="5"/>
        <v>160</v>
      </c>
      <c r="F48" s="28" t="s">
        <v>49</v>
      </c>
      <c r="G48" s="29">
        <v>2021</v>
      </c>
      <c r="H48" s="29">
        <v>2021</v>
      </c>
      <c r="I48" s="21">
        <v>40</v>
      </c>
      <c r="J48" s="29">
        <v>2021</v>
      </c>
      <c r="K48" s="29">
        <v>2021</v>
      </c>
      <c r="L48" s="28">
        <v>120</v>
      </c>
      <c r="M48" s="28"/>
      <c r="N48" s="28"/>
      <c r="O48" s="21"/>
      <c r="P48" s="21"/>
      <c r="Q48" s="280"/>
      <c r="R48" s="433"/>
      <c r="S48" s="457"/>
      <c r="T48" s="433"/>
      <c r="U48" s="30" t="s">
        <v>79</v>
      </c>
      <c r="V48" s="456"/>
      <c r="W48" s="284"/>
    </row>
    <row r="49" spans="1:23">
      <c r="A49" s="287" t="s">
        <v>80</v>
      </c>
      <c r="B49" s="440" t="s">
        <v>81</v>
      </c>
      <c r="C49" s="440"/>
      <c r="D49" s="440"/>
      <c r="E49" s="110">
        <f t="shared" si="5"/>
        <v>0</v>
      </c>
      <c r="F49" s="280"/>
      <c r="G49" s="31"/>
      <c r="H49" s="29"/>
      <c r="I49" s="28"/>
      <c r="J49" s="28"/>
      <c r="K49" s="28"/>
      <c r="L49" s="28"/>
      <c r="M49" s="28"/>
      <c r="N49" s="28"/>
      <c r="O49" s="28"/>
      <c r="P49" s="28"/>
      <c r="Q49" s="280"/>
      <c r="R49" s="433"/>
      <c r="S49" s="457"/>
      <c r="T49" s="433"/>
      <c r="U49" s="279"/>
      <c r="V49" s="456"/>
      <c r="W49" s="284"/>
    </row>
    <row r="50" spans="1:23" ht="30">
      <c r="A50" s="287" t="s">
        <v>82</v>
      </c>
      <c r="B50" s="27" t="s">
        <v>83</v>
      </c>
      <c r="C50" s="24">
        <v>2</v>
      </c>
      <c r="D50" s="24">
        <v>2</v>
      </c>
      <c r="E50" s="110">
        <f t="shared" si="5"/>
        <v>1200</v>
      </c>
      <c r="F50" s="28" t="s">
        <v>49</v>
      </c>
      <c r="G50" s="32">
        <v>2021</v>
      </c>
      <c r="H50" s="32">
        <v>2023</v>
      </c>
      <c r="I50" s="28">
        <v>80</v>
      </c>
      <c r="J50" s="29">
        <v>2021</v>
      </c>
      <c r="K50" s="29">
        <v>2023</v>
      </c>
      <c r="L50" s="28">
        <v>420</v>
      </c>
      <c r="M50" s="28"/>
      <c r="N50" s="28">
        <v>700</v>
      </c>
      <c r="O50" s="28"/>
      <c r="P50" s="28"/>
      <c r="Q50" s="280"/>
      <c r="R50" s="433"/>
      <c r="S50" s="457"/>
      <c r="T50" s="433"/>
      <c r="U50" s="33" t="s">
        <v>84</v>
      </c>
      <c r="V50" s="456"/>
      <c r="W50" s="284"/>
    </row>
    <row r="51" spans="1:23">
      <c r="A51" s="287" t="s">
        <v>430</v>
      </c>
      <c r="B51" s="27" t="s">
        <v>78</v>
      </c>
      <c r="C51" s="24">
        <v>0.2</v>
      </c>
      <c r="D51" s="24">
        <v>0.2</v>
      </c>
      <c r="E51" s="110">
        <f t="shared" si="5"/>
        <v>140</v>
      </c>
      <c r="F51" s="28" t="s">
        <v>49</v>
      </c>
      <c r="G51" s="32">
        <v>2024</v>
      </c>
      <c r="H51" s="32">
        <v>2024</v>
      </c>
      <c r="I51" s="28">
        <v>40</v>
      </c>
      <c r="J51" s="29">
        <v>2025</v>
      </c>
      <c r="K51" s="29">
        <v>2025</v>
      </c>
      <c r="L51" s="28"/>
      <c r="M51" s="28"/>
      <c r="N51" s="28"/>
      <c r="O51" s="28"/>
      <c r="P51" s="28">
        <v>100</v>
      </c>
      <c r="Q51" s="280"/>
      <c r="R51" s="433"/>
      <c r="S51" s="457"/>
      <c r="T51" s="433"/>
      <c r="U51" s="30" t="s">
        <v>508</v>
      </c>
      <c r="V51" s="456"/>
      <c r="W51" s="284"/>
    </row>
    <row r="52" spans="1:23" s="36" customFormat="1">
      <c r="A52" s="287" t="s">
        <v>85</v>
      </c>
      <c r="B52" s="34" t="s">
        <v>86</v>
      </c>
      <c r="C52" s="279"/>
      <c r="D52" s="279"/>
      <c r="E52" s="110">
        <f t="shared" si="5"/>
        <v>0</v>
      </c>
      <c r="F52" s="280"/>
      <c r="G52" s="31"/>
      <c r="H52" s="29"/>
      <c r="I52" s="28"/>
      <c r="J52" s="28"/>
      <c r="K52" s="28"/>
      <c r="L52" s="28"/>
      <c r="M52" s="28"/>
      <c r="N52" s="28"/>
      <c r="O52" s="28"/>
      <c r="P52" s="28"/>
      <c r="Q52" s="280"/>
      <c r="R52" s="433"/>
      <c r="S52" s="457"/>
      <c r="T52" s="433"/>
      <c r="U52" s="279"/>
      <c r="V52" s="456"/>
      <c r="W52" s="284"/>
    </row>
    <row r="53" spans="1:23" ht="30">
      <c r="A53" s="287" t="s">
        <v>87</v>
      </c>
      <c r="B53" s="27" t="s">
        <v>83</v>
      </c>
      <c r="C53" s="24">
        <v>2</v>
      </c>
      <c r="D53" s="24">
        <v>2</v>
      </c>
      <c r="E53" s="110">
        <f t="shared" si="5"/>
        <v>1290</v>
      </c>
      <c r="F53" s="28" t="s">
        <v>49</v>
      </c>
      <c r="G53" s="29">
        <v>2021</v>
      </c>
      <c r="H53" s="29">
        <v>2022</v>
      </c>
      <c r="I53" s="28">
        <v>40</v>
      </c>
      <c r="J53" s="29">
        <v>2021</v>
      </c>
      <c r="K53" s="29">
        <v>2022</v>
      </c>
      <c r="L53" s="28">
        <v>420</v>
      </c>
      <c r="M53" s="28">
        <v>830</v>
      </c>
      <c r="N53" s="28"/>
      <c r="O53" s="28"/>
      <c r="P53" s="28"/>
      <c r="Q53" s="280"/>
      <c r="R53" s="433"/>
      <c r="S53" s="457"/>
      <c r="T53" s="433"/>
      <c r="U53" s="37" t="s">
        <v>88</v>
      </c>
      <c r="V53" s="456"/>
      <c r="W53" s="284"/>
    </row>
    <row r="54" spans="1:23">
      <c r="A54" s="287" t="s">
        <v>89</v>
      </c>
      <c r="B54" s="27" t="s">
        <v>90</v>
      </c>
      <c r="C54" s="24">
        <v>19.13</v>
      </c>
      <c r="D54" s="24">
        <v>19.13</v>
      </c>
      <c r="E54" s="110">
        <f t="shared" si="5"/>
        <v>14370</v>
      </c>
      <c r="F54" s="28" t="s">
        <v>49</v>
      </c>
      <c r="G54" s="29">
        <v>2021</v>
      </c>
      <c r="H54" s="29">
        <v>2024</v>
      </c>
      <c r="I54" s="352">
        <v>580</v>
      </c>
      <c r="J54" s="29">
        <v>2021</v>
      </c>
      <c r="K54" s="29">
        <v>2025</v>
      </c>
      <c r="L54" s="28">
        <v>200</v>
      </c>
      <c r="M54" s="28">
        <v>2770</v>
      </c>
      <c r="N54" s="28">
        <v>5460</v>
      </c>
      <c r="O54" s="28">
        <v>3360</v>
      </c>
      <c r="P54" s="28">
        <v>2000</v>
      </c>
      <c r="Q54" s="280"/>
      <c r="R54" s="433"/>
      <c r="S54" s="457"/>
      <c r="T54" s="433"/>
      <c r="U54" s="33" t="s">
        <v>91</v>
      </c>
      <c r="V54" s="456"/>
      <c r="W54" s="284"/>
    </row>
    <row r="55" spans="1:23">
      <c r="A55" s="287" t="s">
        <v>470</v>
      </c>
      <c r="B55" s="27" t="s">
        <v>471</v>
      </c>
      <c r="C55" s="24">
        <v>1.7</v>
      </c>
      <c r="D55" s="24">
        <v>1.7</v>
      </c>
      <c r="E55" s="110">
        <f t="shared" si="5"/>
        <v>340</v>
      </c>
      <c r="F55" s="28" t="s">
        <v>49</v>
      </c>
      <c r="G55" s="29">
        <v>2021</v>
      </c>
      <c r="H55" s="29">
        <v>2021</v>
      </c>
      <c r="I55" s="352">
        <v>40</v>
      </c>
      <c r="J55" s="29">
        <v>2022</v>
      </c>
      <c r="K55" s="29">
        <v>2022</v>
      </c>
      <c r="L55" s="28"/>
      <c r="M55" s="28">
        <v>300</v>
      </c>
      <c r="N55" s="28"/>
      <c r="O55" s="28"/>
      <c r="P55" s="28"/>
      <c r="Q55" s="280"/>
      <c r="R55" s="433"/>
      <c r="S55" s="457"/>
      <c r="T55" s="433"/>
      <c r="U55" s="33" t="s">
        <v>509</v>
      </c>
      <c r="V55" s="456"/>
      <c r="W55" s="284"/>
    </row>
    <row r="56" spans="1:23" s="36" customFormat="1">
      <c r="A56" s="287" t="s">
        <v>92</v>
      </c>
      <c r="B56" s="34" t="s">
        <v>93</v>
      </c>
      <c r="C56" s="279"/>
      <c r="D56" s="279"/>
      <c r="E56" s="110">
        <f t="shared" si="5"/>
        <v>0</v>
      </c>
      <c r="F56" s="280"/>
      <c r="G56" s="31"/>
      <c r="H56" s="29"/>
      <c r="I56" s="28"/>
      <c r="J56" s="28"/>
      <c r="K56" s="28"/>
      <c r="L56" s="28"/>
      <c r="M56" s="28"/>
      <c r="N56" s="28"/>
      <c r="O56" s="28"/>
      <c r="P56" s="28"/>
      <c r="Q56" s="280"/>
      <c r="R56" s="433"/>
      <c r="S56" s="457"/>
      <c r="T56" s="433"/>
      <c r="U56" s="279"/>
      <c r="V56" s="456"/>
      <c r="W56" s="284"/>
    </row>
    <row r="57" spans="1:23" ht="21" customHeight="1">
      <c r="A57" s="287" t="s">
        <v>94</v>
      </c>
      <c r="B57" s="27" t="s">
        <v>83</v>
      </c>
      <c r="C57" s="24">
        <v>3</v>
      </c>
      <c r="D57" s="24">
        <v>3</v>
      </c>
      <c r="E57" s="110">
        <f t="shared" si="5"/>
        <v>1240</v>
      </c>
      <c r="F57" s="28" t="s">
        <v>49</v>
      </c>
      <c r="G57" s="29">
        <v>2021</v>
      </c>
      <c r="H57" s="29">
        <v>2023</v>
      </c>
      <c r="I57" s="28">
        <v>110</v>
      </c>
      <c r="J57" s="32">
        <v>2022</v>
      </c>
      <c r="K57" s="32">
        <v>2024</v>
      </c>
      <c r="L57" s="28"/>
      <c r="M57" s="28">
        <v>500</v>
      </c>
      <c r="N57" s="28"/>
      <c r="O57" s="28">
        <v>630</v>
      </c>
      <c r="P57" s="28"/>
      <c r="Q57" s="280"/>
      <c r="R57" s="433"/>
      <c r="S57" s="457"/>
      <c r="T57" s="433"/>
      <c r="U57" s="37" t="s">
        <v>95</v>
      </c>
      <c r="V57" s="456"/>
      <c r="W57" s="284"/>
    </row>
    <row r="58" spans="1:23" ht="17.25" customHeight="1">
      <c r="A58" s="287" t="s">
        <v>432</v>
      </c>
      <c r="B58" s="27" t="s">
        <v>433</v>
      </c>
      <c r="C58" s="24">
        <v>1.7</v>
      </c>
      <c r="D58" s="24">
        <v>1.7</v>
      </c>
      <c r="E58" s="110">
        <f t="shared" si="5"/>
        <v>1040</v>
      </c>
      <c r="F58" s="28" t="s">
        <v>49</v>
      </c>
      <c r="G58" s="29">
        <v>2021</v>
      </c>
      <c r="H58" s="29">
        <v>2021</v>
      </c>
      <c r="I58" s="28">
        <v>40</v>
      </c>
      <c r="J58" s="32">
        <v>2022</v>
      </c>
      <c r="K58" s="32">
        <v>2022</v>
      </c>
      <c r="L58" s="28"/>
      <c r="M58" s="28">
        <v>1000</v>
      </c>
      <c r="N58" s="28"/>
      <c r="O58" s="28"/>
      <c r="P58" s="28"/>
      <c r="Q58" s="280"/>
      <c r="R58" s="433"/>
      <c r="S58" s="457"/>
      <c r="T58" s="433"/>
      <c r="U58" s="37" t="s">
        <v>510</v>
      </c>
      <c r="V58" s="456"/>
      <c r="W58" s="284"/>
    </row>
    <row r="59" spans="1:23" s="36" customFormat="1" ht="21" customHeight="1">
      <c r="A59" s="287" t="s">
        <v>96</v>
      </c>
      <c r="B59" s="34" t="s">
        <v>97</v>
      </c>
      <c r="C59" s="279"/>
      <c r="D59" s="279"/>
      <c r="E59" s="110">
        <f t="shared" si="5"/>
        <v>0</v>
      </c>
      <c r="F59" s="280"/>
      <c r="G59" s="31"/>
      <c r="H59" s="29"/>
      <c r="I59" s="28"/>
      <c r="J59" s="28"/>
      <c r="K59" s="28"/>
      <c r="L59" s="28"/>
      <c r="M59" s="28"/>
      <c r="N59" s="28"/>
      <c r="O59" s="28"/>
      <c r="P59" s="28"/>
      <c r="Q59" s="280"/>
      <c r="R59" s="433"/>
      <c r="S59" s="457"/>
      <c r="T59" s="433"/>
      <c r="U59" s="279"/>
      <c r="V59" s="456"/>
      <c r="W59" s="284"/>
    </row>
    <row r="60" spans="1:23" ht="30">
      <c r="A60" s="287" t="s">
        <v>98</v>
      </c>
      <c r="B60" s="27" t="s">
        <v>83</v>
      </c>
      <c r="C60" s="24">
        <v>2</v>
      </c>
      <c r="D60" s="24">
        <v>2</v>
      </c>
      <c r="E60" s="110">
        <f t="shared" si="5"/>
        <v>400</v>
      </c>
      <c r="F60" s="28" t="s">
        <v>31</v>
      </c>
      <c r="G60" s="29">
        <v>2020</v>
      </c>
      <c r="H60" s="29">
        <v>2020</v>
      </c>
      <c r="I60" s="28"/>
      <c r="J60" s="29">
        <v>2021</v>
      </c>
      <c r="K60" s="29">
        <v>2021</v>
      </c>
      <c r="L60" s="28">
        <v>400</v>
      </c>
      <c r="M60" s="28"/>
      <c r="N60" s="28"/>
      <c r="O60" s="28"/>
      <c r="P60" s="28"/>
      <c r="Q60" s="280"/>
      <c r="R60" s="433"/>
      <c r="S60" s="457"/>
      <c r="T60" s="433"/>
      <c r="U60" s="37" t="s">
        <v>99</v>
      </c>
      <c r="V60" s="456"/>
      <c r="W60" s="284"/>
    </row>
    <row r="61" spans="1:23" s="5" customFormat="1">
      <c r="A61" s="3" t="s">
        <v>100</v>
      </c>
      <c r="B61" s="38" t="s">
        <v>101</v>
      </c>
      <c r="C61" s="38"/>
      <c r="D61" s="38"/>
      <c r="E61" s="39"/>
      <c r="F61" s="39"/>
      <c r="G61" s="39"/>
      <c r="H61" s="39"/>
      <c r="I61" s="39"/>
      <c r="J61" s="39"/>
      <c r="K61" s="39"/>
      <c r="L61" s="39"/>
      <c r="M61" s="39"/>
      <c r="N61" s="39"/>
      <c r="O61" s="39"/>
      <c r="P61" s="39"/>
      <c r="Q61" s="39"/>
      <c r="R61" s="39"/>
      <c r="S61" s="39"/>
      <c r="T61" s="26"/>
      <c r="U61" s="38"/>
      <c r="V61" s="26"/>
      <c r="W61" s="3"/>
    </row>
    <row r="62" spans="1:23" ht="15" customHeight="1">
      <c r="A62" s="125" t="s">
        <v>102</v>
      </c>
      <c r="B62" s="440" t="s">
        <v>70</v>
      </c>
      <c r="C62" s="440"/>
      <c r="D62" s="440"/>
      <c r="E62" s="124"/>
      <c r="F62" s="124"/>
      <c r="G62" s="124"/>
      <c r="H62" s="124"/>
      <c r="I62" s="280"/>
      <c r="J62" s="280"/>
      <c r="K62" s="280"/>
      <c r="L62" s="280"/>
      <c r="M62" s="280"/>
      <c r="N62" s="280"/>
      <c r="O62" s="280"/>
      <c r="P62" s="280"/>
      <c r="Q62" s="280"/>
      <c r="R62" s="441" t="s">
        <v>339</v>
      </c>
      <c r="S62" s="441" t="s">
        <v>42</v>
      </c>
      <c r="T62" s="441" t="s">
        <v>72</v>
      </c>
      <c r="U62" s="122"/>
      <c r="V62" s="431" t="s">
        <v>619</v>
      </c>
      <c r="W62" s="123"/>
    </row>
    <row r="63" spans="1:23">
      <c r="A63" s="287" t="s">
        <v>103</v>
      </c>
      <c r="B63" s="27" t="s">
        <v>104</v>
      </c>
      <c r="C63" s="24">
        <v>19</v>
      </c>
      <c r="D63" s="24">
        <f>C63</f>
        <v>19</v>
      </c>
      <c r="E63" s="110">
        <f t="shared" ref="E63:E88" si="6">I63+N63+O63+M63+L63+P63</f>
        <v>3045</v>
      </c>
      <c r="F63" s="28" t="s">
        <v>49</v>
      </c>
      <c r="G63" s="29">
        <v>2024</v>
      </c>
      <c r="H63" s="29">
        <v>2024</v>
      </c>
      <c r="I63" s="28">
        <v>165</v>
      </c>
      <c r="J63" s="29">
        <v>2021</v>
      </c>
      <c r="K63" s="29">
        <v>2025</v>
      </c>
      <c r="L63" s="28">
        <v>520</v>
      </c>
      <c r="M63" s="28">
        <v>1100</v>
      </c>
      <c r="N63" s="28"/>
      <c r="O63" s="28"/>
      <c r="P63" s="28">
        <v>1260</v>
      </c>
      <c r="Q63" s="280"/>
      <c r="R63" s="442"/>
      <c r="S63" s="442"/>
      <c r="T63" s="442" t="s">
        <v>105</v>
      </c>
      <c r="U63" s="37" t="s">
        <v>106</v>
      </c>
      <c r="V63" s="431" t="s">
        <v>73</v>
      </c>
      <c r="W63" s="284"/>
    </row>
    <row r="64" spans="1:23">
      <c r="A64" s="287" t="s">
        <v>107</v>
      </c>
      <c r="B64" s="27" t="s">
        <v>108</v>
      </c>
      <c r="C64" s="24">
        <v>9.67</v>
      </c>
      <c r="D64" s="24">
        <v>9.67</v>
      </c>
      <c r="E64" s="110">
        <f t="shared" si="6"/>
        <v>1137</v>
      </c>
      <c r="F64" s="28" t="s">
        <v>49</v>
      </c>
      <c r="G64" s="29">
        <v>2021</v>
      </c>
      <c r="H64" s="29">
        <v>2021</v>
      </c>
      <c r="I64" s="28">
        <v>20</v>
      </c>
      <c r="J64" s="29">
        <v>2021</v>
      </c>
      <c r="K64" s="29">
        <v>2021</v>
      </c>
      <c r="L64" s="28">
        <v>1117</v>
      </c>
      <c r="M64" s="28">
        <v>0</v>
      </c>
      <c r="N64" s="28"/>
      <c r="O64" s="28"/>
      <c r="P64" s="28"/>
      <c r="Q64" s="280"/>
      <c r="R64" s="442"/>
      <c r="S64" s="442"/>
      <c r="T64" s="442" t="s">
        <v>105</v>
      </c>
      <c r="U64" s="30" t="s">
        <v>109</v>
      </c>
      <c r="V64" s="431" t="s">
        <v>73</v>
      </c>
      <c r="W64" s="284"/>
    </row>
    <row r="65" spans="1:23">
      <c r="A65" s="287" t="s">
        <v>110</v>
      </c>
      <c r="B65" s="27" t="s">
        <v>111</v>
      </c>
      <c r="C65" s="24">
        <v>2.2999999999999998</v>
      </c>
      <c r="D65" s="24">
        <v>2.2999999999999998</v>
      </c>
      <c r="E65" s="110">
        <f t="shared" si="6"/>
        <v>1813</v>
      </c>
      <c r="F65" s="28" t="s">
        <v>49</v>
      </c>
      <c r="G65" s="29">
        <v>2022</v>
      </c>
      <c r="H65" s="29">
        <v>2024</v>
      </c>
      <c r="I65" s="28">
        <v>153</v>
      </c>
      <c r="J65" s="29">
        <v>2023</v>
      </c>
      <c r="K65" s="29">
        <v>2025</v>
      </c>
      <c r="L65" s="28"/>
      <c r="M65" s="28"/>
      <c r="N65" s="28">
        <v>170</v>
      </c>
      <c r="O65" s="28">
        <v>530</v>
      </c>
      <c r="P65" s="28">
        <v>960</v>
      </c>
      <c r="Q65" s="280"/>
      <c r="R65" s="442"/>
      <c r="S65" s="442"/>
      <c r="T65" s="442" t="s">
        <v>105</v>
      </c>
      <c r="U65" s="30" t="s">
        <v>112</v>
      </c>
      <c r="V65" s="431" t="s">
        <v>73</v>
      </c>
      <c r="W65" s="284"/>
    </row>
    <row r="66" spans="1:23">
      <c r="A66" s="287" t="s">
        <v>113</v>
      </c>
      <c r="B66" s="27" t="s">
        <v>114</v>
      </c>
      <c r="C66" s="24">
        <v>0.9</v>
      </c>
      <c r="D66" s="24">
        <v>0.9</v>
      </c>
      <c r="E66" s="110">
        <f t="shared" si="6"/>
        <v>2413</v>
      </c>
      <c r="F66" s="28" t="s">
        <v>49</v>
      </c>
      <c r="G66" s="29">
        <v>2021</v>
      </c>
      <c r="H66" s="29">
        <v>2023</v>
      </c>
      <c r="I66" s="28">
        <v>120</v>
      </c>
      <c r="J66" s="29">
        <v>2022</v>
      </c>
      <c r="K66" s="29">
        <v>2025</v>
      </c>
      <c r="L66" s="28"/>
      <c r="M66" s="28">
        <v>173</v>
      </c>
      <c r="N66" s="28"/>
      <c r="O66" s="28">
        <v>120</v>
      </c>
      <c r="P66" s="28">
        <v>2000</v>
      </c>
      <c r="Q66" s="280"/>
      <c r="R66" s="442"/>
      <c r="S66" s="442"/>
      <c r="T66" s="442" t="s">
        <v>105</v>
      </c>
      <c r="U66" s="30" t="s">
        <v>115</v>
      </c>
      <c r="V66" s="431" t="s">
        <v>73</v>
      </c>
      <c r="W66" s="284"/>
    </row>
    <row r="67" spans="1:23">
      <c r="A67" s="287" t="s">
        <v>116</v>
      </c>
      <c r="B67" s="440" t="s">
        <v>97</v>
      </c>
      <c r="C67" s="440"/>
      <c r="D67" s="440"/>
      <c r="E67" s="110">
        <f t="shared" si="6"/>
        <v>0</v>
      </c>
      <c r="F67" s="280"/>
      <c r="G67" s="31"/>
      <c r="H67" s="31"/>
      <c r="I67" s="280"/>
      <c r="J67" s="31"/>
      <c r="K67" s="31"/>
      <c r="L67" s="280"/>
      <c r="M67" s="280"/>
      <c r="N67" s="280"/>
      <c r="O67" s="280"/>
      <c r="P67" s="280"/>
      <c r="Q67" s="280"/>
      <c r="R67" s="442"/>
      <c r="S67" s="442"/>
      <c r="T67" s="442" t="s">
        <v>105</v>
      </c>
      <c r="U67" s="279"/>
      <c r="V67" s="431" t="s">
        <v>73</v>
      </c>
      <c r="W67" s="284"/>
    </row>
    <row r="68" spans="1:23">
      <c r="A68" s="287" t="s">
        <v>117</v>
      </c>
      <c r="B68" s="27" t="s">
        <v>118</v>
      </c>
      <c r="C68" s="24">
        <v>21</v>
      </c>
      <c r="D68" s="24">
        <f>C68</f>
        <v>21</v>
      </c>
      <c r="E68" s="110">
        <f t="shared" si="6"/>
        <v>5214</v>
      </c>
      <c r="F68" s="28" t="s">
        <v>31</v>
      </c>
      <c r="G68" s="29">
        <v>2020</v>
      </c>
      <c r="H68" s="29">
        <v>2020</v>
      </c>
      <c r="I68" s="28"/>
      <c r="J68" s="29">
        <v>2021</v>
      </c>
      <c r="K68" s="29">
        <v>2025</v>
      </c>
      <c r="L68" s="28">
        <v>380</v>
      </c>
      <c r="M68" s="28">
        <v>875</v>
      </c>
      <c r="N68" s="28"/>
      <c r="O68" s="28"/>
      <c r="P68" s="28">
        <v>3959</v>
      </c>
      <c r="Q68" s="280"/>
      <c r="R68" s="442"/>
      <c r="S68" s="442"/>
      <c r="T68" s="442" t="s">
        <v>105</v>
      </c>
      <c r="U68" s="30" t="s">
        <v>119</v>
      </c>
      <c r="V68" s="431" t="s">
        <v>73</v>
      </c>
      <c r="W68" s="284"/>
    </row>
    <row r="69" spans="1:23">
      <c r="A69" s="287" t="s">
        <v>120</v>
      </c>
      <c r="B69" s="27" t="s">
        <v>108</v>
      </c>
      <c r="C69" s="24">
        <v>14.3</v>
      </c>
      <c r="D69" s="24">
        <v>14.3</v>
      </c>
      <c r="E69" s="110">
        <f t="shared" si="6"/>
        <v>4320</v>
      </c>
      <c r="F69" s="28" t="s">
        <v>49</v>
      </c>
      <c r="G69" s="29">
        <v>2021</v>
      </c>
      <c r="H69" s="29">
        <v>2024</v>
      </c>
      <c r="I69" s="28">
        <v>120</v>
      </c>
      <c r="J69" s="29">
        <v>2021</v>
      </c>
      <c r="K69" s="29">
        <v>2025</v>
      </c>
      <c r="L69" s="28">
        <v>420</v>
      </c>
      <c r="M69" s="28"/>
      <c r="N69" s="28"/>
      <c r="O69" s="28">
        <v>2400</v>
      </c>
      <c r="P69" s="28">
        <v>1380</v>
      </c>
      <c r="Q69" s="280"/>
      <c r="R69" s="442"/>
      <c r="S69" s="442"/>
      <c r="T69" s="442" t="s">
        <v>105</v>
      </c>
      <c r="U69" s="30" t="s">
        <v>109</v>
      </c>
      <c r="V69" s="431" t="s">
        <v>73</v>
      </c>
      <c r="W69" s="284"/>
    </row>
    <row r="70" spans="1:23">
      <c r="A70" s="287" t="s">
        <v>121</v>
      </c>
      <c r="B70" s="27" t="s">
        <v>122</v>
      </c>
      <c r="C70" s="24">
        <f>1.04+3.4+0.5</f>
        <v>4.9399999999999995</v>
      </c>
      <c r="D70" s="24">
        <f>1.04+3.4+0.5</f>
        <v>4.9399999999999995</v>
      </c>
      <c r="E70" s="110">
        <f t="shared" si="6"/>
        <v>2466</v>
      </c>
      <c r="F70" s="28" t="s">
        <v>31</v>
      </c>
      <c r="G70" s="29">
        <v>2022</v>
      </c>
      <c r="H70" s="29">
        <v>2024</v>
      </c>
      <c r="I70" s="28">
        <v>120</v>
      </c>
      <c r="J70" s="29">
        <v>2023</v>
      </c>
      <c r="K70" s="29">
        <v>2025</v>
      </c>
      <c r="L70" s="28"/>
      <c r="M70" s="28"/>
      <c r="N70" s="28">
        <v>2046</v>
      </c>
      <c r="O70" s="28"/>
      <c r="P70" s="28">
        <v>300</v>
      </c>
      <c r="Q70" s="280"/>
      <c r="R70" s="442"/>
      <c r="S70" s="442"/>
      <c r="T70" s="442" t="s">
        <v>105</v>
      </c>
      <c r="U70" s="37" t="s">
        <v>511</v>
      </c>
      <c r="V70" s="431" t="s">
        <v>73</v>
      </c>
      <c r="W70" s="284"/>
    </row>
    <row r="71" spans="1:23">
      <c r="A71" s="287" t="s">
        <v>124</v>
      </c>
      <c r="B71" s="27" t="s">
        <v>125</v>
      </c>
      <c r="C71" s="24">
        <v>1.5</v>
      </c>
      <c r="D71" s="24">
        <v>1.5</v>
      </c>
      <c r="E71" s="110">
        <f t="shared" si="6"/>
        <v>1040</v>
      </c>
      <c r="F71" s="28" t="s">
        <v>31</v>
      </c>
      <c r="G71" s="29">
        <v>2024</v>
      </c>
      <c r="H71" s="29">
        <v>2024</v>
      </c>
      <c r="I71" s="28">
        <v>40</v>
      </c>
      <c r="J71" s="29">
        <v>2025</v>
      </c>
      <c r="K71" s="29">
        <v>2025</v>
      </c>
      <c r="L71" s="28"/>
      <c r="M71" s="28"/>
      <c r="N71" s="28"/>
      <c r="O71" s="28"/>
      <c r="P71" s="28">
        <v>1000</v>
      </c>
      <c r="Q71" s="280"/>
      <c r="R71" s="442"/>
      <c r="S71" s="442"/>
      <c r="T71" s="442" t="s">
        <v>105</v>
      </c>
      <c r="U71" s="37" t="s">
        <v>126</v>
      </c>
      <c r="V71" s="431" t="s">
        <v>73</v>
      </c>
      <c r="W71" s="284"/>
    </row>
    <row r="72" spans="1:23">
      <c r="A72" s="287" t="s">
        <v>127</v>
      </c>
      <c r="B72" s="440" t="s">
        <v>81</v>
      </c>
      <c r="C72" s="440"/>
      <c r="D72" s="440"/>
      <c r="E72" s="110">
        <f t="shared" si="6"/>
        <v>0</v>
      </c>
      <c r="F72" s="280"/>
      <c r="G72" s="31"/>
      <c r="H72" s="31"/>
      <c r="I72" s="280"/>
      <c r="J72" s="31"/>
      <c r="K72" s="31"/>
      <c r="L72" s="280"/>
      <c r="M72" s="280"/>
      <c r="N72" s="280"/>
      <c r="O72" s="280"/>
      <c r="P72" s="280"/>
      <c r="Q72" s="280"/>
      <c r="R72" s="442"/>
      <c r="S72" s="442"/>
      <c r="T72" s="442" t="s">
        <v>105</v>
      </c>
      <c r="U72" s="279"/>
      <c r="V72" s="431" t="s">
        <v>73</v>
      </c>
      <c r="W72" s="284"/>
    </row>
    <row r="73" spans="1:23">
      <c r="A73" s="287" t="s">
        <v>128</v>
      </c>
      <c r="B73" s="27" t="s">
        <v>118</v>
      </c>
      <c r="C73" s="24">
        <v>45</v>
      </c>
      <c r="D73" s="24">
        <f>C73</f>
        <v>45</v>
      </c>
      <c r="E73" s="110">
        <f t="shared" si="6"/>
        <v>14494</v>
      </c>
      <c r="F73" s="28" t="s">
        <v>31</v>
      </c>
      <c r="G73" s="29">
        <v>2020</v>
      </c>
      <c r="H73" s="29">
        <v>2020</v>
      </c>
      <c r="I73" s="28"/>
      <c r="J73" s="29">
        <v>2021</v>
      </c>
      <c r="K73" s="29">
        <v>2025</v>
      </c>
      <c r="L73" s="28">
        <v>420</v>
      </c>
      <c r="M73" s="28">
        <v>2000</v>
      </c>
      <c r="N73" s="28">
        <v>4074</v>
      </c>
      <c r="O73" s="28">
        <v>4000</v>
      </c>
      <c r="P73" s="28">
        <v>4000</v>
      </c>
      <c r="Q73" s="280"/>
      <c r="R73" s="442"/>
      <c r="S73" s="442"/>
      <c r="T73" s="442" t="s">
        <v>105</v>
      </c>
      <c r="U73" s="30" t="s">
        <v>119</v>
      </c>
      <c r="V73" s="431" t="s">
        <v>73</v>
      </c>
      <c r="W73" s="284"/>
    </row>
    <row r="74" spans="1:23">
      <c r="A74" s="287" t="s">
        <v>129</v>
      </c>
      <c r="B74" s="27" t="s">
        <v>130</v>
      </c>
      <c r="C74" s="24">
        <f>1.5+2.14</f>
        <v>3.64</v>
      </c>
      <c r="D74" s="24">
        <f>1.5+2.14</f>
        <v>3.64</v>
      </c>
      <c r="E74" s="110">
        <f t="shared" si="6"/>
        <v>1043</v>
      </c>
      <c r="F74" s="28" t="s">
        <v>49</v>
      </c>
      <c r="G74" s="29">
        <v>2021</v>
      </c>
      <c r="H74" s="29">
        <v>2022</v>
      </c>
      <c r="I74" s="28">
        <f>40+40</f>
        <v>80</v>
      </c>
      <c r="J74" s="29">
        <v>2023</v>
      </c>
      <c r="K74" s="29">
        <v>2023</v>
      </c>
      <c r="L74" s="28"/>
      <c r="M74" s="28"/>
      <c r="N74" s="28">
        <v>963</v>
      </c>
      <c r="O74" s="28"/>
      <c r="P74" s="28"/>
      <c r="Q74" s="280"/>
      <c r="R74" s="442"/>
      <c r="S74" s="442"/>
      <c r="T74" s="442" t="s">
        <v>105</v>
      </c>
      <c r="U74" s="37" t="s">
        <v>512</v>
      </c>
      <c r="V74" s="431" t="s">
        <v>73</v>
      </c>
      <c r="W74" s="284"/>
    </row>
    <row r="75" spans="1:23">
      <c r="A75" s="287" t="s">
        <v>131</v>
      </c>
      <c r="B75" s="27" t="s">
        <v>108</v>
      </c>
      <c r="C75" s="24">
        <v>13.8</v>
      </c>
      <c r="D75" s="24">
        <v>13.8</v>
      </c>
      <c r="E75" s="110">
        <f t="shared" si="6"/>
        <v>1460</v>
      </c>
      <c r="F75" s="28" t="s">
        <v>31</v>
      </c>
      <c r="G75" s="29">
        <v>2021</v>
      </c>
      <c r="H75" s="29">
        <v>2024</v>
      </c>
      <c r="I75" s="28">
        <v>40</v>
      </c>
      <c r="J75" s="29">
        <v>2021</v>
      </c>
      <c r="K75" s="29">
        <v>2025</v>
      </c>
      <c r="L75" s="28">
        <v>280</v>
      </c>
      <c r="M75" s="28">
        <v>1000</v>
      </c>
      <c r="N75" s="28"/>
      <c r="O75" s="28"/>
      <c r="P75" s="28">
        <v>140</v>
      </c>
      <c r="Q75" s="280"/>
      <c r="R75" s="442"/>
      <c r="S75" s="442"/>
      <c r="T75" s="442" t="s">
        <v>105</v>
      </c>
      <c r="U75" s="30" t="s">
        <v>109</v>
      </c>
      <c r="V75" s="431" t="s">
        <v>73</v>
      </c>
      <c r="W75" s="284"/>
    </row>
    <row r="76" spans="1:23">
      <c r="A76" s="287" t="s">
        <v>132</v>
      </c>
      <c r="B76" s="27" t="s">
        <v>125</v>
      </c>
      <c r="C76" s="24">
        <v>13.03</v>
      </c>
      <c r="D76" s="24">
        <v>13.03</v>
      </c>
      <c r="E76" s="110">
        <f t="shared" si="6"/>
        <v>4670</v>
      </c>
      <c r="F76" s="28" t="s">
        <v>49</v>
      </c>
      <c r="G76" s="29">
        <v>2021</v>
      </c>
      <c r="H76" s="29">
        <v>2024</v>
      </c>
      <c r="I76" s="28">
        <v>220</v>
      </c>
      <c r="J76" s="29">
        <v>2022</v>
      </c>
      <c r="K76" s="29">
        <v>2025</v>
      </c>
      <c r="L76" s="28"/>
      <c r="M76" s="28">
        <v>400</v>
      </c>
      <c r="N76" s="28">
        <v>970</v>
      </c>
      <c r="O76" s="111">
        <v>980</v>
      </c>
      <c r="P76" s="111">
        <v>2100</v>
      </c>
      <c r="Q76" s="280"/>
      <c r="R76" s="442"/>
      <c r="S76" s="442"/>
      <c r="T76" s="442" t="s">
        <v>105</v>
      </c>
      <c r="U76" s="37" t="s">
        <v>133</v>
      </c>
      <c r="V76" s="431" t="s">
        <v>73</v>
      </c>
      <c r="W76" s="284"/>
    </row>
    <row r="77" spans="1:23">
      <c r="A77" s="287" t="s">
        <v>134</v>
      </c>
      <c r="B77" s="27" t="s">
        <v>114</v>
      </c>
      <c r="C77" s="24">
        <v>1.46</v>
      </c>
      <c r="D77" s="24">
        <v>1.46</v>
      </c>
      <c r="E77" s="110">
        <f t="shared" si="6"/>
        <v>2660.9270000000001</v>
      </c>
      <c r="F77" s="28" t="s">
        <v>49</v>
      </c>
      <c r="G77" s="29">
        <v>2021</v>
      </c>
      <c r="H77" s="29">
        <v>2023</v>
      </c>
      <c r="I77" s="28">
        <v>80</v>
      </c>
      <c r="J77" s="29">
        <v>2021</v>
      </c>
      <c r="K77" s="29">
        <v>2024</v>
      </c>
      <c r="L77" s="28">
        <v>780.92700000000002</v>
      </c>
      <c r="M77" s="28">
        <v>1500</v>
      </c>
      <c r="N77" s="28">
        <v>100</v>
      </c>
      <c r="O77" s="28">
        <v>200</v>
      </c>
      <c r="P77" s="28"/>
      <c r="Q77" s="280"/>
      <c r="R77" s="442"/>
      <c r="S77" s="442"/>
      <c r="T77" s="442" t="s">
        <v>105</v>
      </c>
      <c r="U77" s="30" t="s">
        <v>115</v>
      </c>
      <c r="V77" s="431" t="s">
        <v>73</v>
      </c>
      <c r="W77" s="284"/>
    </row>
    <row r="78" spans="1:23">
      <c r="A78" s="287" t="s">
        <v>135</v>
      </c>
      <c r="B78" s="34" t="s">
        <v>93</v>
      </c>
      <c r="C78" s="279"/>
      <c r="D78" s="279"/>
      <c r="E78" s="110">
        <f t="shared" si="6"/>
        <v>0</v>
      </c>
      <c r="F78" s="280"/>
      <c r="G78" s="31"/>
      <c r="H78" s="31"/>
      <c r="I78" s="280"/>
      <c r="J78" s="31"/>
      <c r="K78" s="31"/>
      <c r="L78" s="280"/>
      <c r="M78" s="280"/>
      <c r="N78" s="280"/>
      <c r="O78" s="280"/>
      <c r="P78" s="280"/>
      <c r="Q78" s="280"/>
      <c r="R78" s="442"/>
      <c r="S78" s="442"/>
      <c r="T78" s="442" t="s">
        <v>105</v>
      </c>
      <c r="U78" s="279"/>
      <c r="V78" s="431" t="s">
        <v>73</v>
      </c>
      <c r="W78" s="284"/>
    </row>
    <row r="79" spans="1:23">
      <c r="A79" s="287" t="s">
        <v>136</v>
      </c>
      <c r="B79" s="27" t="s">
        <v>118</v>
      </c>
      <c r="C79" s="24">
        <v>44</v>
      </c>
      <c r="D79" s="24">
        <f>C79</f>
        <v>44</v>
      </c>
      <c r="E79" s="110">
        <f t="shared" si="6"/>
        <v>5985</v>
      </c>
      <c r="F79" s="28" t="s">
        <v>49</v>
      </c>
      <c r="G79" s="29">
        <v>2021</v>
      </c>
      <c r="H79" s="29">
        <v>2024</v>
      </c>
      <c r="I79" s="28">
        <v>60</v>
      </c>
      <c r="J79" s="29">
        <v>2021</v>
      </c>
      <c r="K79" s="29">
        <v>2025</v>
      </c>
      <c r="L79" s="28">
        <v>910</v>
      </c>
      <c r="M79" s="28">
        <v>2275</v>
      </c>
      <c r="N79" s="28"/>
      <c r="O79" s="28"/>
      <c r="P79" s="28">
        <v>2740</v>
      </c>
      <c r="Q79" s="280"/>
      <c r="R79" s="442"/>
      <c r="S79" s="442"/>
      <c r="T79" s="442" t="s">
        <v>105</v>
      </c>
      <c r="U79" s="30" t="s">
        <v>137</v>
      </c>
      <c r="V79" s="431" t="s">
        <v>73</v>
      </c>
      <c r="W79" s="284"/>
    </row>
    <row r="80" spans="1:23">
      <c r="A80" s="287" t="s">
        <v>138</v>
      </c>
      <c r="B80" s="27" t="s">
        <v>122</v>
      </c>
      <c r="C80" s="24">
        <v>13.51</v>
      </c>
      <c r="D80" s="24">
        <v>13.51</v>
      </c>
      <c r="E80" s="110">
        <f t="shared" si="6"/>
        <v>5913</v>
      </c>
      <c r="F80" s="28" t="s">
        <v>31</v>
      </c>
      <c r="G80" s="29">
        <v>2021</v>
      </c>
      <c r="H80" s="29">
        <v>2021</v>
      </c>
      <c r="I80" s="28">
        <v>40</v>
      </c>
      <c r="J80" s="29">
        <v>2021</v>
      </c>
      <c r="K80" s="29">
        <v>2025</v>
      </c>
      <c r="L80" s="28">
        <v>600</v>
      </c>
      <c r="M80" s="28">
        <v>3273</v>
      </c>
      <c r="N80" s="28"/>
      <c r="O80" s="28"/>
      <c r="P80" s="28">
        <v>2000</v>
      </c>
      <c r="Q80" s="280"/>
      <c r="R80" s="442"/>
      <c r="S80" s="442"/>
      <c r="T80" s="442" t="s">
        <v>105</v>
      </c>
      <c r="U80" s="37" t="s">
        <v>139</v>
      </c>
      <c r="V80" s="431" t="s">
        <v>73</v>
      </c>
      <c r="W80" s="284"/>
    </row>
    <row r="81" spans="1:23">
      <c r="A81" s="287" t="s">
        <v>140</v>
      </c>
      <c r="B81" s="27" t="s">
        <v>108</v>
      </c>
      <c r="C81" s="24">
        <v>22.2</v>
      </c>
      <c r="D81" s="24">
        <v>22.2</v>
      </c>
      <c r="E81" s="110">
        <f t="shared" si="6"/>
        <v>2340</v>
      </c>
      <c r="F81" s="28" t="s">
        <v>49</v>
      </c>
      <c r="G81" s="29">
        <v>2023</v>
      </c>
      <c r="H81" s="29">
        <v>2023</v>
      </c>
      <c r="I81" s="28">
        <v>40</v>
      </c>
      <c r="J81" s="29">
        <v>2021</v>
      </c>
      <c r="K81" s="29">
        <v>2025</v>
      </c>
      <c r="L81" s="28">
        <v>300</v>
      </c>
      <c r="M81" s="28">
        <v>1000</v>
      </c>
      <c r="N81" s="28"/>
      <c r="O81" s="28"/>
      <c r="P81" s="28">
        <v>1000</v>
      </c>
      <c r="Q81" s="280"/>
      <c r="R81" s="442"/>
      <c r="S81" s="442"/>
      <c r="T81" s="442" t="s">
        <v>105</v>
      </c>
      <c r="U81" s="30" t="s">
        <v>109</v>
      </c>
      <c r="V81" s="431" t="s">
        <v>73</v>
      </c>
      <c r="W81" s="284"/>
    </row>
    <row r="82" spans="1:23">
      <c r="A82" s="287" t="s">
        <v>141</v>
      </c>
      <c r="B82" s="27" t="s">
        <v>111</v>
      </c>
      <c r="C82" s="24">
        <v>7.1</v>
      </c>
      <c r="D82" s="24">
        <v>7.1</v>
      </c>
      <c r="E82" s="110">
        <f t="shared" si="6"/>
        <v>7273</v>
      </c>
      <c r="F82" s="28" t="s">
        <v>49</v>
      </c>
      <c r="G82" s="29">
        <v>2022</v>
      </c>
      <c r="H82" s="29">
        <v>2023</v>
      </c>
      <c r="I82" s="28">
        <f>160+313</f>
        <v>473</v>
      </c>
      <c r="J82" s="29">
        <v>2022</v>
      </c>
      <c r="K82" s="29">
        <v>2024</v>
      </c>
      <c r="L82" s="28"/>
      <c r="M82" s="28">
        <v>1600</v>
      </c>
      <c r="N82" s="28">
        <v>3000</v>
      </c>
      <c r="O82" s="28">
        <v>2200</v>
      </c>
      <c r="P82" s="28"/>
      <c r="Q82" s="280"/>
      <c r="R82" s="442"/>
      <c r="S82" s="442"/>
      <c r="T82" s="442" t="s">
        <v>105</v>
      </c>
      <c r="U82" s="37" t="s">
        <v>142</v>
      </c>
      <c r="V82" s="431" t="s">
        <v>73</v>
      </c>
      <c r="W82" s="284"/>
    </row>
    <row r="83" spans="1:23">
      <c r="A83" s="287" t="s">
        <v>143</v>
      </c>
      <c r="B83" s="27" t="s">
        <v>114</v>
      </c>
      <c r="C83" s="24">
        <v>6.25</v>
      </c>
      <c r="D83" s="24">
        <v>6.25</v>
      </c>
      <c r="E83" s="110">
        <f t="shared" si="6"/>
        <v>2284.2600000000002</v>
      </c>
      <c r="F83" s="28" t="s">
        <v>31</v>
      </c>
      <c r="G83" s="29">
        <v>2021</v>
      </c>
      <c r="H83" s="29">
        <v>2021</v>
      </c>
      <c r="I83" s="28">
        <v>120</v>
      </c>
      <c r="J83" s="29">
        <v>2022</v>
      </c>
      <c r="K83" s="29">
        <v>2025</v>
      </c>
      <c r="L83" s="28"/>
      <c r="M83" s="28">
        <v>1344</v>
      </c>
      <c r="N83" s="111"/>
      <c r="O83" s="28"/>
      <c r="P83" s="28">
        <v>820.26</v>
      </c>
      <c r="Q83" s="280"/>
      <c r="R83" s="442"/>
      <c r="S83" s="442"/>
      <c r="T83" s="442" t="s">
        <v>105</v>
      </c>
      <c r="U83" s="30" t="s">
        <v>115</v>
      </c>
      <c r="V83" s="431" t="s">
        <v>73</v>
      </c>
      <c r="W83" s="284"/>
    </row>
    <row r="84" spans="1:23">
      <c r="A84" s="287" t="s">
        <v>144</v>
      </c>
      <c r="B84" s="34" t="s">
        <v>86</v>
      </c>
      <c r="C84" s="279"/>
      <c r="D84" s="279"/>
      <c r="E84" s="110">
        <f t="shared" si="6"/>
        <v>0</v>
      </c>
      <c r="F84" s="280"/>
      <c r="G84" s="31"/>
      <c r="H84" s="31"/>
      <c r="I84" s="280"/>
      <c r="J84" s="31"/>
      <c r="K84" s="31"/>
      <c r="L84" s="280"/>
      <c r="M84" s="280"/>
      <c r="N84" s="280"/>
      <c r="O84" s="280"/>
      <c r="P84" s="280"/>
      <c r="Q84" s="280"/>
      <c r="R84" s="442"/>
      <c r="S84" s="442"/>
      <c r="T84" s="442" t="s">
        <v>105</v>
      </c>
      <c r="U84" s="279"/>
      <c r="V84" s="431" t="s">
        <v>73</v>
      </c>
      <c r="W84" s="284"/>
    </row>
    <row r="85" spans="1:23" ht="31.5">
      <c r="A85" s="287" t="s">
        <v>145</v>
      </c>
      <c r="B85" s="27" t="s">
        <v>118</v>
      </c>
      <c r="C85" s="24">
        <v>74</v>
      </c>
      <c r="D85" s="24">
        <f>C85</f>
        <v>74</v>
      </c>
      <c r="E85" s="110">
        <f t="shared" si="6"/>
        <v>16310.07</v>
      </c>
      <c r="F85" s="28" t="s">
        <v>31</v>
      </c>
      <c r="G85" s="29">
        <v>2021</v>
      </c>
      <c r="H85" s="29">
        <v>2023</v>
      </c>
      <c r="I85" s="28">
        <f>150+80+30+30+60</f>
        <v>350</v>
      </c>
      <c r="J85" s="29">
        <v>2021</v>
      </c>
      <c r="K85" s="29">
        <v>2025</v>
      </c>
      <c r="L85" s="28">
        <v>1240.5700000000002</v>
      </c>
      <c r="M85" s="28">
        <v>4837.5599999999995</v>
      </c>
      <c r="N85" s="28">
        <v>4062.45</v>
      </c>
      <c r="O85" s="28">
        <v>819.49</v>
      </c>
      <c r="P85" s="28">
        <v>5000</v>
      </c>
      <c r="Q85" s="280"/>
      <c r="R85" s="442"/>
      <c r="S85" s="442"/>
      <c r="T85" s="442" t="s">
        <v>105</v>
      </c>
      <c r="U85" s="192" t="s">
        <v>146</v>
      </c>
      <c r="V85" s="431" t="s">
        <v>73</v>
      </c>
      <c r="W85" s="284"/>
    </row>
    <row r="86" spans="1:23">
      <c r="A86" s="287" t="s">
        <v>147</v>
      </c>
      <c r="B86" s="27" t="s">
        <v>472</v>
      </c>
      <c r="C86" s="24">
        <v>29</v>
      </c>
      <c r="D86" s="24">
        <v>29</v>
      </c>
      <c r="E86" s="110">
        <f t="shared" si="6"/>
        <v>7919</v>
      </c>
      <c r="F86" s="28" t="s">
        <v>49</v>
      </c>
      <c r="G86" s="29">
        <v>2021</v>
      </c>
      <c r="H86" s="29">
        <v>2022</v>
      </c>
      <c r="I86" s="28">
        <f>221+128</f>
        <v>349</v>
      </c>
      <c r="J86" s="29">
        <v>2022</v>
      </c>
      <c r="K86" s="29">
        <v>2025</v>
      </c>
      <c r="L86" s="28"/>
      <c r="M86" s="28">
        <v>3200</v>
      </c>
      <c r="N86" s="28">
        <v>2370</v>
      </c>
      <c r="O86" s="28"/>
      <c r="P86" s="28">
        <v>2000</v>
      </c>
      <c r="Q86" s="280"/>
      <c r="R86" s="442"/>
      <c r="S86" s="442"/>
      <c r="T86" s="442" t="s">
        <v>105</v>
      </c>
      <c r="U86" s="30" t="s">
        <v>148</v>
      </c>
      <c r="V86" s="431" t="s">
        <v>73</v>
      </c>
      <c r="W86" s="284"/>
    </row>
    <row r="87" spans="1:23">
      <c r="A87" s="287" t="s">
        <v>315</v>
      </c>
      <c r="B87" s="27" t="s">
        <v>114</v>
      </c>
      <c r="C87" s="24">
        <v>1.93</v>
      </c>
      <c r="D87" s="24">
        <v>1.93</v>
      </c>
      <c r="E87" s="110">
        <f t="shared" si="6"/>
        <v>1914.94</v>
      </c>
      <c r="F87" s="28" t="s">
        <v>49</v>
      </c>
      <c r="G87" s="29">
        <v>2021</v>
      </c>
      <c r="H87" s="29">
        <v>2021</v>
      </c>
      <c r="I87" s="28">
        <v>120</v>
      </c>
      <c r="J87" s="29">
        <v>2021</v>
      </c>
      <c r="K87" s="29">
        <v>2025</v>
      </c>
      <c r="L87" s="28">
        <v>572</v>
      </c>
      <c r="M87" s="28">
        <v>222.94</v>
      </c>
      <c r="N87" s="280"/>
      <c r="O87" s="280"/>
      <c r="P87" s="280">
        <v>1000</v>
      </c>
      <c r="Q87" s="280"/>
      <c r="R87" s="442"/>
      <c r="S87" s="442"/>
      <c r="T87" s="442"/>
      <c r="U87" s="30" t="s">
        <v>627</v>
      </c>
      <c r="V87" s="284"/>
      <c r="W87" s="284"/>
    </row>
    <row r="88" spans="1:23">
      <c r="A88" s="287" t="s">
        <v>527</v>
      </c>
      <c r="B88" s="27" t="s">
        <v>108</v>
      </c>
      <c r="C88" s="279">
        <v>2.2629999999999999</v>
      </c>
      <c r="D88" s="279">
        <v>2.2629999999999999</v>
      </c>
      <c r="E88" s="110">
        <f t="shared" si="6"/>
        <v>240</v>
      </c>
      <c r="F88" s="28" t="s">
        <v>49</v>
      </c>
      <c r="G88" s="29">
        <v>2021</v>
      </c>
      <c r="H88" s="29">
        <v>2021</v>
      </c>
      <c r="I88" s="280">
        <v>80</v>
      </c>
      <c r="J88" s="29">
        <v>2021</v>
      </c>
      <c r="K88" s="29">
        <v>2021</v>
      </c>
      <c r="L88" s="28">
        <v>160</v>
      </c>
      <c r="M88" s="280"/>
      <c r="N88" s="280"/>
      <c r="O88" s="280"/>
      <c r="P88" s="280"/>
      <c r="Q88" s="280"/>
      <c r="R88" s="443"/>
      <c r="S88" s="443"/>
      <c r="T88" s="443"/>
      <c r="U88" s="30" t="s">
        <v>628</v>
      </c>
      <c r="V88" s="284"/>
      <c r="W88" s="284"/>
    </row>
    <row r="89" spans="1:23" s="36" customFormat="1" ht="15.75">
      <c r="A89" s="284"/>
      <c r="B89" s="440" t="s">
        <v>149</v>
      </c>
      <c r="C89" s="440"/>
      <c r="D89" s="440"/>
      <c r="E89" s="41">
        <f t="shared" ref="E89" si="7">E90+E91</f>
        <v>20348</v>
      </c>
      <c r="F89" s="280"/>
      <c r="G89" s="280"/>
      <c r="H89" s="280"/>
      <c r="I89" s="41">
        <f t="shared" ref="I89" si="8">I90+I91</f>
        <v>970</v>
      </c>
      <c r="J89" s="280"/>
      <c r="K89" s="280"/>
      <c r="L89" s="41">
        <f t="shared" ref="L89" si="9">L90+L91</f>
        <v>1728</v>
      </c>
      <c r="M89" s="41">
        <f t="shared" ref="M89:P89" si="10">M90+M91</f>
        <v>5400</v>
      </c>
      <c r="N89" s="41">
        <f t="shared" si="10"/>
        <v>6160</v>
      </c>
      <c r="O89" s="41">
        <f t="shared" si="10"/>
        <v>3990</v>
      </c>
      <c r="P89" s="41">
        <f t="shared" si="10"/>
        <v>2100</v>
      </c>
      <c r="Q89" s="379"/>
      <c r="R89" s="280"/>
      <c r="S89" s="280"/>
      <c r="T89" s="40"/>
      <c r="U89" s="279"/>
      <c r="V89" s="284"/>
      <c r="W89" s="284"/>
    </row>
    <row r="90" spans="1:23" s="36" customFormat="1" ht="15.75">
      <c r="A90" s="284"/>
      <c r="B90" s="42" t="s">
        <v>150</v>
      </c>
      <c r="C90" s="43">
        <f t="shared" ref="C90:D90" si="11">C50+C53+C57+C60</f>
        <v>9</v>
      </c>
      <c r="D90" s="43">
        <f t="shared" si="11"/>
        <v>9</v>
      </c>
      <c r="E90" s="43">
        <f>E50+E53+E57+E60</f>
        <v>4130</v>
      </c>
      <c r="F90" s="280"/>
      <c r="G90" s="280"/>
      <c r="H90" s="280"/>
      <c r="I90" s="43">
        <f>I50+I53+I57+I60</f>
        <v>230</v>
      </c>
      <c r="J90" s="280"/>
      <c r="K90" s="280"/>
      <c r="L90" s="43">
        <f>L50+L53+L57+L60</f>
        <v>1240</v>
      </c>
      <c r="M90" s="43">
        <f>M50+M53+M57+M60</f>
        <v>1330</v>
      </c>
      <c r="N90" s="43">
        <f>N50+N53+N57+N60</f>
        <v>700</v>
      </c>
      <c r="O90" s="43">
        <f>O50+O53+O57+O60</f>
        <v>630</v>
      </c>
      <c r="P90" s="43">
        <f>P50+P53+P57+P60</f>
        <v>0</v>
      </c>
      <c r="Q90" s="379"/>
      <c r="R90" s="280"/>
      <c r="S90" s="280"/>
      <c r="T90" s="40"/>
      <c r="U90" s="279"/>
      <c r="V90" s="284"/>
      <c r="W90" s="284"/>
    </row>
    <row r="91" spans="1:23" s="36" customFormat="1" ht="15.75">
      <c r="A91" s="284"/>
      <c r="B91" s="42" t="s">
        <v>151</v>
      </c>
      <c r="C91" s="262">
        <f t="shared" ref="C91:D91" si="12">C48+C54+C47+C51+C55+C58</f>
        <v>23.259999999999998</v>
      </c>
      <c r="D91" s="262">
        <f t="shared" si="12"/>
        <v>23.259999999999998</v>
      </c>
      <c r="E91" s="280">
        <f>E48+E54+E47+E51+E55+E58</f>
        <v>16218</v>
      </c>
      <c r="F91" s="280"/>
      <c r="G91" s="280"/>
      <c r="H91" s="280"/>
      <c r="I91" s="280">
        <f>I48+I54+I47+I51+I55+I58</f>
        <v>740</v>
      </c>
      <c r="J91" s="280"/>
      <c r="K91" s="280"/>
      <c r="L91" s="280">
        <f>L48+L54+L47+L51+L55+L58</f>
        <v>488</v>
      </c>
      <c r="M91" s="280">
        <f t="shared" ref="M91:P91" si="13">M48+M54+M47+M51+M55+M58</f>
        <v>4070</v>
      </c>
      <c r="N91" s="280">
        <f t="shared" si="13"/>
        <v>5460</v>
      </c>
      <c r="O91" s="280">
        <f t="shared" si="13"/>
        <v>3360</v>
      </c>
      <c r="P91" s="280">
        <f t="shared" si="13"/>
        <v>2100</v>
      </c>
      <c r="Q91" s="379"/>
      <c r="R91" s="280"/>
      <c r="S91" s="280"/>
      <c r="T91" s="280"/>
      <c r="U91" s="279"/>
      <c r="V91" s="284"/>
      <c r="W91" s="284"/>
    </row>
    <row r="92" spans="1:23" s="36" customFormat="1" ht="15.75">
      <c r="A92" s="284"/>
      <c r="B92" s="440" t="s">
        <v>152</v>
      </c>
      <c r="C92" s="440"/>
      <c r="D92" s="440"/>
      <c r="E92" s="44">
        <f t="shared" ref="E92" si="14">E93+E94</f>
        <v>95955.197</v>
      </c>
      <c r="F92" s="280"/>
      <c r="G92" s="280"/>
      <c r="H92" s="280"/>
      <c r="I92" s="44">
        <f t="shared" ref="I92" si="15">I93+I94</f>
        <v>2790</v>
      </c>
      <c r="J92" s="280"/>
      <c r="K92" s="280"/>
      <c r="L92" s="44">
        <f t="shared" ref="L92" si="16">L93+L94</f>
        <v>7700.4969999999994</v>
      </c>
      <c r="M92" s="44">
        <f t="shared" ref="M92:P92" si="17">M93+M94</f>
        <v>24800.5</v>
      </c>
      <c r="N92" s="44">
        <f t="shared" si="17"/>
        <v>17755.45</v>
      </c>
      <c r="O92" s="44">
        <f t="shared" si="17"/>
        <v>11249.49</v>
      </c>
      <c r="P92" s="44">
        <f t="shared" si="17"/>
        <v>31659.260000000002</v>
      </c>
      <c r="Q92" s="379"/>
      <c r="R92" s="280"/>
      <c r="S92" s="280"/>
      <c r="T92" s="280"/>
      <c r="U92" s="279"/>
      <c r="V92" s="284"/>
      <c r="W92" s="284"/>
    </row>
    <row r="93" spans="1:23" s="36" customFormat="1" ht="15.75">
      <c r="A93" s="284"/>
      <c r="B93" s="42" t="s">
        <v>150</v>
      </c>
      <c r="C93" s="43">
        <f t="shared" ref="C93:D93" si="18">C63+C68+C73+C79+C85</f>
        <v>203</v>
      </c>
      <c r="D93" s="43">
        <f t="shared" si="18"/>
        <v>203</v>
      </c>
      <c r="E93" s="43">
        <f>E63+E68+E73+E79+E85</f>
        <v>45048.07</v>
      </c>
      <c r="F93" s="280"/>
      <c r="G93" s="280"/>
      <c r="H93" s="280"/>
      <c r="I93" s="43">
        <f>I63+I68+I73+I79+I85</f>
        <v>575</v>
      </c>
      <c r="J93" s="280"/>
      <c r="K93" s="280"/>
      <c r="L93" s="43">
        <f>L63+L68+L73+L79+L85</f>
        <v>3470.57</v>
      </c>
      <c r="M93" s="43">
        <f t="shared" ref="M93:P93" si="19">M63+M68+M73+M79+M85</f>
        <v>11087.56</v>
      </c>
      <c r="N93" s="43">
        <f t="shared" si="19"/>
        <v>8136.45</v>
      </c>
      <c r="O93" s="43">
        <f t="shared" si="19"/>
        <v>4819.49</v>
      </c>
      <c r="P93" s="43">
        <f t="shared" si="19"/>
        <v>16959</v>
      </c>
      <c r="Q93" s="379"/>
      <c r="R93" s="280"/>
      <c r="S93" s="280"/>
      <c r="T93" s="280"/>
      <c r="U93" s="279"/>
      <c r="V93" s="284"/>
      <c r="W93" s="284"/>
    </row>
    <row r="94" spans="1:23" s="36" customFormat="1" ht="15.75">
      <c r="A94" s="284"/>
      <c r="B94" s="42" t="s">
        <v>151</v>
      </c>
      <c r="C94" s="44">
        <f>C64+C65+C66+C69+C70+C71+C75+C74+C76+C77+C80+C81+C82+C83+C86+C87+C88</f>
        <v>147.79300000000001</v>
      </c>
      <c r="D94" s="44">
        <f t="shared" ref="D94" si="20">D64+D65+D66+D69+D70+D71+D75+D74+D76+D77+D80+D81+D82+D83+D86+D87+D88</f>
        <v>147.79300000000001</v>
      </c>
      <c r="E94" s="44">
        <f>E64+E65+E66+E69+E70+E71+E75+E74+E76+E77+E80+E81+E82+E83+E86+E87+E88</f>
        <v>50907.127</v>
      </c>
      <c r="F94" s="280"/>
      <c r="G94" s="280"/>
      <c r="H94" s="280"/>
      <c r="I94" s="44">
        <f>I64+I65+I66+I69+I70+I71+I75+I74+I76+I77+I80+I81+I82+I83+I86+I87+I88</f>
        <v>2215</v>
      </c>
      <c r="J94" s="280"/>
      <c r="K94" s="280"/>
      <c r="L94" s="44">
        <f>L64+L65+L66+L69+L70+L71+L75+L74+L76+L77+L80+L81+L82+L83+L86+L87+L88</f>
        <v>4229.9269999999997</v>
      </c>
      <c r="M94" s="44">
        <f t="shared" ref="M94:P94" si="21">M64+M65+M66+M69+M70+M71+M75+M74+M76+M77+M80+M81+M82+M83+M86+M87+M88</f>
        <v>13712.94</v>
      </c>
      <c r="N94" s="44">
        <f t="shared" si="21"/>
        <v>9619</v>
      </c>
      <c r="O94" s="44">
        <f t="shared" si="21"/>
        <v>6430</v>
      </c>
      <c r="P94" s="44">
        <f t="shared" si="21"/>
        <v>14700.26</v>
      </c>
      <c r="Q94" s="379"/>
      <c r="R94" s="280"/>
      <c r="S94" s="280"/>
      <c r="T94" s="280"/>
      <c r="U94" s="279"/>
      <c r="V94" s="284"/>
      <c r="W94" s="284"/>
    </row>
    <row r="95" spans="1:23" ht="15.75">
      <c r="A95" s="287"/>
      <c r="B95" s="440" t="s">
        <v>153</v>
      </c>
      <c r="C95" s="440"/>
      <c r="D95" s="440"/>
      <c r="E95" s="280">
        <f>E89+E92</f>
        <v>116303.197</v>
      </c>
      <c r="F95" s="280"/>
      <c r="G95" s="280"/>
      <c r="H95" s="280"/>
      <c r="I95" s="280">
        <f>I89+I92</f>
        <v>3760</v>
      </c>
      <c r="J95" s="280"/>
      <c r="K95" s="280"/>
      <c r="L95" s="280">
        <f>L89+L92</f>
        <v>9428.4969999999994</v>
      </c>
      <c r="M95" s="280">
        <f t="shared" ref="M95:P95" si="22">M89+M92</f>
        <v>30200.5</v>
      </c>
      <c r="N95" s="280">
        <f t="shared" si="22"/>
        <v>23915.45</v>
      </c>
      <c r="O95" s="280">
        <f t="shared" si="22"/>
        <v>15239.49</v>
      </c>
      <c r="P95" s="280">
        <f t="shared" si="22"/>
        <v>33759.26</v>
      </c>
      <c r="Q95" s="379"/>
      <c r="R95" s="280"/>
      <c r="S95" s="280"/>
      <c r="T95" s="280"/>
      <c r="U95" s="279"/>
      <c r="V95" s="284"/>
      <c r="W95" s="284"/>
    </row>
    <row r="96" spans="1:23" s="5" customFormat="1">
      <c r="A96" s="3">
        <v>5</v>
      </c>
      <c r="B96" s="445" t="s">
        <v>154</v>
      </c>
      <c r="C96" s="445"/>
      <c r="D96" s="445"/>
      <c r="E96" s="4"/>
      <c r="F96" s="4"/>
      <c r="G96" s="4"/>
      <c r="H96" s="4"/>
      <c r="I96" s="4"/>
      <c r="J96" s="4"/>
      <c r="K96" s="4"/>
      <c r="L96" s="4"/>
      <c r="M96" s="4"/>
      <c r="N96" s="4"/>
      <c r="O96" s="4"/>
      <c r="P96" s="4"/>
      <c r="Q96" s="4"/>
      <c r="R96" s="4"/>
      <c r="S96" s="4"/>
      <c r="T96" s="4"/>
      <c r="U96" s="4"/>
      <c r="V96" s="4"/>
      <c r="W96" s="4"/>
    </row>
    <row r="97" spans="1:23" s="10" customFormat="1" ht="50.25" customHeight="1">
      <c r="A97" s="45" t="s">
        <v>156</v>
      </c>
      <c r="B97" s="46" t="s">
        <v>157</v>
      </c>
      <c r="C97" s="47"/>
      <c r="D97" s="47"/>
      <c r="E97" s="134">
        <f>I97+L97+M97+N97+O97+P97</f>
        <v>1191.0039999999999</v>
      </c>
      <c r="F97" s="47"/>
      <c r="G97" s="49"/>
      <c r="H97" s="49"/>
      <c r="I97" s="47"/>
      <c r="J97" s="47"/>
      <c r="K97" s="47"/>
      <c r="L97" s="47">
        <v>267.12</v>
      </c>
      <c r="M97" s="47">
        <v>168.036</v>
      </c>
      <c r="N97" s="47">
        <v>293.91000000000003</v>
      </c>
      <c r="O97" s="47">
        <v>99.087999999999994</v>
      </c>
      <c r="P97" s="47">
        <v>362.85</v>
      </c>
      <c r="Q97" s="47"/>
      <c r="R97" s="428" t="s">
        <v>158</v>
      </c>
      <c r="S97" s="47"/>
      <c r="T97" s="47" t="s">
        <v>155</v>
      </c>
      <c r="U97" s="47"/>
      <c r="V97" s="47" t="s">
        <v>629</v>
      </c>
      <c r="W97" s="47"/>
    </row>
    <row r="98" spans="1:23" s="10" customFormat="1" ht="30">
      <c r="A98" s="45" t="s">
        <v>159</v>
      </c>
      <c r="B98" s="46" t="s">
        <v>160</v>
      </c>
      <c r="C98" s="47"/>
      <c r="D98" s="47"/>
      <c r="E98" s="134">
        <f t="shared" ref="E98:E109" si="23">I98+L98+M98+N98+O98+P98</f>
        <v>58686.78</v>
      </c>
      <c r="F98" s="47"/>
      <c r="G98" s="47"/>
      <c r="H98" s="47"/>
      <c r="I98" s="47"/>
      <c r="J98" s="47"/>
      <c r="K98" s="47"/>
      <c r="L98" s="133">
        <v>13400.2</v>
      </c>
      <c r="M98" s="133">
        <v>11079.59</v>
      </c>
      <c r="N98" s="133">
        <v>10756.07</v>
      </c>
      <c r="O98" s="133">
        <v>10267.17</v>
      </c>
      <c r="P98" s="133">
        <v>13183.75</v>
      </c>
      <c r="Q98" s="48"/>
      <c r="R98" s="429"/>
      <c r="S98" s="47"/>
      <c r="T98" s="47" t="s">
        <v>155</v>
      </c>
      <c r="U98" s="47"/>
      <c r="V98" s="47" t="s">
        <v>439</v>
      </c>
      <c r="W98" s="47"/>
    </row>
    <row r="99" spans="1:23" ht="60">
      <c r="A99" s="51" t="s">
        <v>162</v>
      </c>
      <c r="B99" s="52" t="s">
        <v>516</v>
      </c>
      <c r="C99" s="12"/>
      <c r="D99" s="12"/>
      <c r="E99" s="35">
        <f t="shared" si="23"/>
        <v>3147.8</v>
      </c>
      <c r="F99" s="12"/>
      <c r="G99" s="12"/>
      <c r="H99" s="12"/>
      <c r="I99" s="12"/>
      <c r="J99" s="12"/>
      <c r="K99" s="12"/>
      <c r="L99" s="53">
        <v>518.4</v>
      </c>
      <c r="M99" s="53">
        <v>518.4</v>
      </c>
      <c r="N99" s="53">
        <v>517.4</v>
      </c>
      <c r="O99" s="53">
        <v>518.4</v>
      </c>
      <c r="P99" s="53">
        <v>1075.2</v>
      </c>
      <c r="Q99" s="13"/>
      <c r="R99" s="429"/>
      <c r="S99" s="12"/>
      <c r="T99" s="12"/>
      <c r="U99" s="12"/>
      <c r="V99" s="12"/>
      <c r="W99" s="12"/>
    </row>
    <row r="100" spans="1:23" ht="30">
      <c r="A100" s="51" t="s">
        <v>164</v>
      </c>
      <c r="B100" s="52" t="s">
        <v>165</v>
      </c>
      <c r="C100" s="12"/>
      <c r="D100" s="12"/>
      <c r="E100" s="35">
        <f t="shared" si="23"/>
        <v>34747.480000000003</v>
      </c>
      <c r="F100" s="12"/>
      <c r="G100" s="12"/>
      <c r="H100" s="12"/>
      <c r="I100" s="12"/>
      <c r="J100" s="12"/>
      <c r="K100" s="12"/>
      <c r="L100" s="353">
        <v>6900.3</v>
      </c>
      <c r="M100" s="53">
        <v>5951.19</v>
      </c>
      <c r="N100" s="53">
        <v>6538.67</v>
      </c>
      <c r="O100" s="53">
        <v>7198.77</v>
      </c>
      <c r="P100" s="53">
        <v>8158.55</v>
      </c>
      <c r="Q100" s="13"/>
      <c r="R100" s="429"/>
      <c r="S100" s="12"/>
      <c r="T100" s="12"/>
      <c r="U100" s="12"/>
      <c r="V100" s="12"/>
      <c r="W100" s="12"/>
    </row>
    <row r="101" spans="1:23" ht="30">
      <c r="A101" s="51" t="s">
        <v>166</v>
      </c>
      <c r="B101" s="52" t="s">
        <v>168</v>
      </c>
      <c r="C101" s="12"/>
      <c r="D101" s="12"/>
      <c r="E101" s="35">
        <f t="shared" si="23"/>
        <v>5491.5</v>
      </c>
      <c r="F101" s="12"/>
      <c r="G101" s="12"/>
      <c r="H101" s="12"/>
      <c r="I101" s="12"/>
      <c r="J101" s="12"/>
      <c r="K101" s="12"/>
      <c r="L101" s="53">
        <v>781.5</v>
      </c>
      <c r="M101" s="53">
        <v>860</v>
      </c>
      <c r="N101" s="53">
        <v>950</v>
      </c>
      <c r="O101" s="53">
        <v>1750</v>
      </c>
      <c r="P101" s="53">
        <v>1150</v>
      </c>
      <c r="Q101" s="13"/>
      <c r="R101" s="429"/>
      <c r="S101" s="12"/>
      <c r="T101" s="12"/>
      <c r="U101" s="12"/>
      <c r="V101" s="12"/>
      <c r="W101" s="12"/>
    </row>
    <row r="102" spans="1:23" ht="50.25" customHeight="1">
      <c r="A102" s="51" t="s">
        <v>167</v>
      </c>
      <c r="B102" s="52" t="s">
        <v>458</v>
      </c>
      <c r="C102" s="12"/>
      <c r="D102" s="12"/>
      <c r="E102" s="35">
        <f>I102+L102+M102+N102+O102+P102</f>
        <v>15300</v>
      </c>
      <c r="F102" s="12"/>
      <c r="G102" s="12"/>
      <c r="H102" s="12"/>
      <c r="I102" s="12"/>
      <c r="J102" s="12"/>
      <c r="K102" s="12"/>
      <c r="L102" s="53">
        <v>5200</v>
      </c>
      <c r="M102" s="53">
        <v>3750</v>
      </c>
      <c r="N102" s="53">
        <v>2750</v>
      </c>
      <c r="O102" s="53">
        <v>800</v>
      </c>
      <c r="P102" s="53">
        <v>2800</v>
      </c>
      <c r="Q102" s="13"/>
      <c r="R102" s="429"/>
      <c r="S102" s="12"/>
      <c r="T102" s="12"/>
      <c r="U102" s="12"/>
      <c r="V102" s="12"/>
      <c r="W102" s="12"/>
    </row>
    <row r="103" spans="1:23" s="10" customFormat="1" ht="60">
      <c r="A103" s="45" t="s">
        <v>173</v>
      </c>
      <c r="B103" s="46" t="s">
        <v>174</v>
      </c>
      <c r="C103" s="47"/>
      <c r="D103" s="47"/>
      <c r="E103" s="134">
        <f t="shared" si="23"/>
        <v>21917</v>
      </c>
      <c r="F103" s="47"/>
      <c r="G103" s="47"/>
      <c r="H103" s="47"/>
      <c r="I103" s="47"/>
      <c r="J103" s="47"/>
      <c r="K103" s="47"/>
      <c r="L103" s="135">
        <v>5026</v>
      </c>
      <c r="M103" s="135">
        <v>4580</v>
      </c>
      <c r="N103" s="135">
        <v>4501</v>
      </c>
      <c r="O103" s="135">
        <v>3471</v>
      </c>
      <c r="P103" s="135">
        <v>4339</v>
      </c>
      <c r="Q103" s="48"/>
      <c r="R103" s="429"/>
      <c r="S103" s="47"/>
      <c r="T103" s="47" t="s">
        <v>155</v>
      </c>
      <c r="U103" s="47"/>
      <c r="V103" s="47" t="s">
        <v>630</v>
      </c>
      <c r="W103" s="47"/>
    </row>
    <row r="104" spans="1:23" ht="30">
      <c r="A104" s="51" t="s">
        <v>175</v>
      </c>
      <c r="B104" s="15" t="s">
        <v>176</v>
      </c>
      <c r="C104" s="12"/>
      <c r="D104" s="12"/>
      <c r="E104" s="35">
        <f t="shared" si="23"/>
        <v>8960</v>
      </c>
      <c r="F104" s="12"/>
      <c r="G104" s="12"/>
      <c r="H104" s="12"/>
      <c r="I104" s="12"/>
      <c r="J104" s="12"/>
      <c r="K104" s="12"/>
      <c r="L104" s="354">
        <v>2000</v>
      </c>
      <c r="M104" s="354">
        <v>1780</v>
      </c>
      <c r="N104" s="354">
        <v>2040</v>
      </c>
      <c r="O104" s="354">
        <v>1040</v>
      </c>
      <c r="P104" s="354">
        <v>2100</v>
      </c>
      <c r="Q104" s="14"/>
      <c r="R104" s="429"/>
      <c r="S104" s="12"/>
      <c r="T104" s="12"/>
      <c r="U104" s="12"/>
      <c r="V104" s="12"/>
      <c r="W104" s="12"/>
    </row>
    <row r="105" spans="1:23" ht="45">
      <c r="A105" s="51" t="s">
        <v>177</v>
      </c>
      <c r="B105" s="15" t="s">
        <v>178</v>
      </c>
      <c r="C105" s="12"/>
      <c r="D105" s="12"/>
      <c r="E105" s="35">
        <f t="shared" si="23"/>
        <v>12957</v>
      </c>
      <c r="F105" s="12"/>
      <c r="G105" s="12"/>
      <c r="H105" s="12"/>
      <c r="I105" s="12"/>
      <c r="J105" s="12"/>
      <c r="K105" s="12"/>
      <c r="L105" s="354">
        <v>3026</v>
      </c>
      <c r="M105" s="354">
        <v>2800</v>
      </c>
      <c r="N105" s="354">
        <v>2461</v>
      </c>
      <c r="O105" s="354">
        <v>2431</v>
      </c>
      <c r="P105" s="354">
        <v>2239</v>
      </c>
      <c r="Q105" s="14"/>
      <c r="R105" s="429"/>
      <c r="S105" s="12"/>
      <c r="T105" s="12"/>
      <c r="U105" s="12"/>
      <c r="V105" s="12"/>
      <c r="W105" s="12"/>
    </row>
    <row r="106" spans="1:23" s="10" customFormat="1" ht="30">
      <c r="A106" s="45" t="s">
        <v>179</v>
      </c>
      <c r="B106" s="46" t="s">
        <v>340</v>
      </c>
      <c r="C106" s="47"/>
      <c r="D106" s="47"/>
      <c r="E106" s="35">
        <f>I106+L106+M106+N106+O106+P106</f>
        <v>23665.3</v>
      </c>
      <c r="F106" s="47"/>
      <c r="G106" s="47"/>
      <c r="H106" s="47"/>
      <c r="I106" s="47"/>
      <c r="J106" s="47"/>
      <c r="K106" s="47"/>
      <c r="L106" s="135">
        <v>4624.6000000000004</v>
      </c>
      <c r="M106" s="135">
        <v>3224.58</v>
      </c>
      <c r="N106" s="135">
        <v>4248.12</v>
      </c>
      <c r="O106" s="135">
        <v>4713</v>
      </c>
      <c r="P106" s="135">
        <v>6855</v>
      </c>
      <c r="Q106" s="48"/>
      <c r="R106" s="429"/>
      <c r="S106" s="47"/>
      <c r="T106" s="47" t="s">
        <v>189</v>
      </c>
      <c r="U106" s="47"/>
      <c r="V106" s="47" t="s">
        <v>631</v>
      </c>
      <c r="W106" s="47"/>
    </row>
    <row r="107" spans="1:23" s="10" customFormat="1" ht="30">
      <c r="A107" s="213" t="s">
        <v>460</v>
      </c>
      <c r="B107" s="214" t="s">
        <v>459</v>
      </c>
      <c r="C107" s="215"/>
      <c r="D107" s="215"/>
      <c r="E107" s="35"/>
      <c r="F107" s="215"/>
      <c r="G107" s="215"/>
      <c r="H107" s="215"/>
      <c r="I107" s="215"/>
      <c r="J107" s="215"/>
      <c r="K107" s="215"/>
      <c r="L107" s="216">
        <v>535.55666666666662</v>
      </c>
      <c r="M107" s="216">
        <v>751.96</v>
      </c>
      <c r="N107" s="216">
        <v>500</v>
      </c>
      <c r="O107" s="216">
        <v>613.41</v>
      </c>
      <c r="P107" s="216">
        <v>506.06</v>
      </c>
      <c r="Q107" s="217"/>
      <c r="R107" s="430"/>
      <c r="S107" s="215"/>
      <c r="T107" s="215"/>
      <c r="U107" s="215"/>
      <c r="V107" s="215"/>
      <c r="W107" s="47"/>
    </row>
    <row r="108" spans="1:23" ht="15.75">
      <c r="A108" s="126"/>
      <c r="B108" s="446" t="s">
        <v>180</v>
      </c>
      <c r="C108" s="446"/>
      <c r="D108" s="446"/>
      <c r="E108" s="41">
        <f t="shared" si="23"/>
        <v>108367.07066666667</v>
      </c>
      <c r="F108" s="383"/>
      <c r="G108" s="383"/>
      <c r="H108" s="383"/>
      <c r="I108" s="383">
        <f>I97+I98+I103+I106</f>
        <v>0</v>
      </c>
      <c r="J108" s="383"/>
      <c r="K108" s="383"/>
      <c r="L108" s="383">
        <f>L106+L103+L98+L97+L107</f>
        <v>23853.476666666669</v>
      </c>
      <c r="M108" s="383">
        <f>M106+M103+M98+M97+M107</f>
        <v>19804.165999999997</v>
      </c>
      <c r="N108" s="383">
        <f>N106+N103+N98+N97+N107</f>
        <v>20299.099999999999</v>
      </c>
      <c r="O108" s="383">
        <f>O106+O103+O98+O97+O107</f>
        <v>19163.667999999998</v>
      </c>
      <c r="P108" s="383">
        <f>P106+P103+P98+P97+P107</f>
        <v>25246.66</v>
      </c>
      <c r="Q108" s="246"/>
      <c r="R108" s="54"/>
      <c r="S108" s="54"/>
      <c r="T108" s="54"/>
      <c r="U108" s="54"/>
      <c r="V108" s="54"/>
      <c r="W108" s="12"/>
    </row>
    <row r="109" spans="1:23" s="5" customFormat="1">
      <c r="A109" s="136"/>
      <c r="B109" s="38" t="s">
        <v>181</v>
      </c>
      <c r="C109" s="38"/>
      <c r="D109" s="38"/>
      <c r="E109" s="384">
        <f t="shared" si="23"/>
        <v>765220.34446666669</v>
      </c>
      <c r="F109" s="382"/>
      <c r="G109" s="382"/>
      <c r="H109" s="382"/>
      <c r="I109" s="385">
        <f>I108+I95+I13+I6</f>
        <v>3760</v>
      </c>
      <c r="J109" s="382"/>
      <c r="K109" s="382"/>
      <c r="L109" s="385">
        <f>L108+L95+L44</f>
        <v>89510.064666666673</v>
      </c>
      <c r="M109" s="385">
        <f>M108+M95+M44</f>
        <v>81878.665999999997</v>
      </c>
      <c r="N109" s="385">
        <f>N108+N95+N44</f>
        <v>122885.31</v>
      </c>
      <c r="O109" s="385">
        <f>O108+O95+O44</f>
        <v>186196.639</v>
      </c>
      <c r="P109" s="385">
        <f>P108+P95+P44</f>
        <v>280989.66479999997</v>
      </c>
      <c r="Q109" s="144"/>
      <c r="R109" s="127"/>
      <c r="S109" s="127"/>
      <c r="T109" s="127"/>
      <c r="U109" s="127"/>
      <c r="V109" s="127"/>
      <c r="W109" s="127"/>
    </row>
    <row r="110" spans="1:23">
      <c r="A110" s="1"/>
      <c r="B110" s="56"/>
      <c r="C110" s="56"/>
      <c r="D110" s="56"/>
      <c r="E110" s="57"/>
      <c r="F110" s="57"/>
      <c r="G110" s="57"/>
      <c r="H110" s="57"/>
      <c r="I110" s="57"/>
      <c r="J110" s="57"/>
      <c r="K110" s="57"/>
      <c r="L110" s="79"/>
      <c r="M110" s="79"/>
      <c r="N110" s="79"/>
      <c r="O110" s="79"/>
      <c r="P110" s="79"/>
      <c r="Q110" s="58"/>
      <c r="R110" s="57"/>
      <c r="S110" s="57"/>
      <c r="T110" s="57"/>
      <c r="U110" s="57"/>
      <c r="V110" s="57"/>
      <c r="W110" s="57"/>
    </row>
    <row r="111" spans="1:23" s="248" customFormat="1" ht="21" customHeight="1">
      <c r="A111" s="241"/>
      <c r="B111" s="242"/>
      <c r="C111" s="243"/>
      <c r="D111" s="243"/>
      <c r="E111" s="244"/>
      <c r="F111" s="245"/>
      <c r="G111" s="245"/>
      <c r="H111" s="245"/>
      <c r="I111" s="245"/>
      <c r="J111" s="244"/>
      <c r="K111" s="244"/>
      <c r="L111" s="355"/>
      <c r="M111" s="355"/>
      <c r="N111" s="355"/>
      <c r="O111" s="355"/>
      <c r="P111" s="355"/>
      <c r="Q111" s="356"/>
      <c r="R111" s="357"/>
      <c r="S111" s="247"/>
      <c r="T111" s="247"/>
      <c r="U111" s="243"/>
      <c r="V111" s="243"/>
      <c r="W111" s="243"/>
    </row>
    <row r="112" spans="1:23" ht="30" customHeight="1">
      <c r="A112" s="1"/>
      <c r="B112" s="112"/>
      <c r="C112" s="57"/>
      <c r="D112" s="57"/>
      <c r="E112" s="79"/>
      <c r="F112" s="78"/>
      <c r="G112" s="78"/>
      <c r="H112" s="78"/>
      <c r="I112" s="78"/>
      <c r="J112" s="79"/>
      <c r="K112" s="79"/>
      <c r="L112" s="358"/>
      <c r="M112" s="358"/>
      <c r="N112" s="358"/>
      <c r="O112" s="358"/>
      <c r="P112" s="358"/>
      <c r="Q112" s="79"/>
      <c r="R112" s="359"/>
      <c r="S112" s="59"/>
      <c r="T112" s="59"/>
      <c r="U112" s="57"/>
      <c r="V112" s="57"/>
      <c r="W112" s="57"/>
    </row>
    <row r="113" spans="1:25" s="62" customFormat="1">
      <c r="A113" s="60" t="s">
        <v>182</v>
      </c>
      <c r="B113" s="60"/>
      <c r="C113" s="60"/>
      <c r="D113" s="60"/>
      <c r="E113" s="113"/>
      <c r="F113" s="57"/>
      <c r="G113" s="60"/>
      <c r="H113" s="77"/>
      <c r="I113" s="77"/>
      <c r="J113" s="60"/>
      <c r="K113" s="60"/>
      <c r="L113" s="360"/>
      <c r="M113" s="360"/>
      <c r="N113" s="360"/>
      <c r="O113" s="360"/>
      <c r="P113" s="360"/>
      <c r="Q113" s="361"/>
      <c r="R113" s="61"/>
      <c r="S113" s="61"/>
      <c r="T113" s="61"/>
      <c r="U113" s="60"/>
      <c r="V113" s="2"/>
      <c r="W113" s="2"/>
      <c r="X113" s="121"/>
    </row>
    <row r="114" spans="1:25" s="63" customFormat="1">
      <c r="A114" s="60" t="s">
        <v>183</v>
      </c>
      <c r="B114" s="60"/>
      <c r="C114" s="60"/>
      <c r="D114" s="60"/>
      <c r="E114" s="113"/>
      <c r="F114" s="60"/>
      <c r="K114" s="362"/>
      <c r="L114" s="360"/>
      <c r="M114" s="360"/>
      <c r="N114" s="360"/>
      <c r="O114" s="360"/>
      <c r="P114" s="360"/>
      <c r="Q114" s="361"/>
      <c r="R114" s="363"/>
      <c r="S114" s="64"/>
      <c r="T114" s="64"/>
    </row>
    <row r="115" spans="1:25" s="249" customFormat="1" ht="15.75">
      <c r="B115" s="250"/>
      <c r="C115" s="251"/>
      <c r="D115" s="447"/>
      <c r="E115" s="447"/>
      <c r="F115" s="251"/>
      <c r="G115" s="251"/>
      <c r="H115" s="251"/>
      <c r="I115" s="251"/>
      <c r="J115" s="252"/>
      <c r="K115" s="364"/>
      <c r="L115" s="360"/>
      <c r="M115" s="360"/>
      <c r="N115" s="360"/>
      <c r="O115" s="360"/>
      <c r="P115" s="360"/>
      <c r="Q115" s="356"/>
      <c r="R115" s="364"/>
      <c r="S115" s="251"/>
      <c r="T115" s="251"/>
      <c r="U115" s="251"/>
      <c r="V115" s="253"/>
      <c r="W115" s="254"/>
      <c r="X115" s="254"/>
    </row>
    <row r="116" spans="1:25" s="62" customFormat="1" ht="38.25" customHeight="1">
      <c r="B116" s="67" t="s">
        <v>454</v>
      </c>
      <c r="C116" s="198"/>
      <c r="D116" s="202"/>
      <c r="E116" s="202"/>
      <c r="F116" s="198"/>
      <c r="G116" s="198"/>
      <c r="H116" s="198"/>
      <c r="I116" s="198"/>
      <c r="J116" s="439" t="s">
        <v>280</v>
      </c>
      <c r="K116" s="439"/>
      <c r="L116" s="360"/>
      <c r="M116" s="360"/>
      <c r="N116" s="360"/>
      <c r="O116" s="360"/>
      <c r="P116" s="360"/>
      <c r="Q116" s="80"/>
      <c r="R116" s="118"/>
      <c r="S116" s="198"/>
      <c r="T116" s="198"/>
      <c r="U116" s="198"/>
      <c r="V116" s="65"/>
      <c r="W116" s="66"/>
      <c r="X116" s="66"/>
    </row>
    <row r="117" spans="1:25" s="62" customFormat="1">
      <c r="B117" s="67" t="s">
        <v>455</v>
      </c>
      <c r="C117" s="121"/>
      <c r="D117" s="444" t="s">
        <v>184</v>
      </c>
      <c r="E117" s="444"/>
      <c r="F117" s="121"/>
      <c r="G117" s="121"/>
      <c r="H117" s="121"/>
      <c r="I117" s="121"/>
      <c r="J117" s="432" t="s">
        <v>185</v>
      </c>
      <c r="K117" s="432"/>
      <c r="L117" s="360"/>
      <c r="M117" s="360"/>
      <c r="N117" s="360"/>
      <c r="O117" s="360"/>
      <c r="P117" s="360"/>
      <c r="Q117" s="117"/>
      <c r="R117" s="121"/>
      <c r="S117" s="121"/>
      <c r="T117" s="121"/>
      <c r="U117" s="121"/>
      <c r="V117" s="68"/>
      <c r="W117" s="66"/>
      <c r="X117" s="66"/>
    </row>
    <row r="118" spans="1:25" s="69" customFormat="1">
      <c r="B118" s="70" t="s">
        <v>186</v>
      </c>
      <c r="C118" s="121"/>
      <c r="D118" s="444" t="s">
        <v>187</v>
      </c>
      <c r="E118" s="444"/>
      <c r="F118" s="121"/>
      <c r="G118" s="121"/>
      <c r="H118" s="121"/>
      <c r="I118" s="121"/>
      <c r="J118" s="121"/>
      <c r="K118" s="121"/>
      <c r="L118" s="360"/>
      <c r="M118" s="360"/>
      <c r="N118" s="360"/>
      <c r="O118" s="360"/>
      <c r="P118" s="360"/>
      <c r="Q118" s="121"/>
      <c r="R118" s="121"/>
      <c r="S118" s="121"/>
      <c r="T118" s="121"/>
      <c r="U118" s="121"/>
      <c r="V118" s="121"/>
      <c r="W118" s="62"/>
      <c r="X118" s="62"/>
      <c r="Y118" s="71"/>
    </row>
    <row r="119" spans="1:25" s="69" customFormat="1">
      <c r="B119" s="70"/>
      <c r="C119" s="62"/>
      <c r="D119" s="72"/>
      <c r="E119" s="72"/>
      <c r="F119" s="72"/>
      <c r="G119" s="72"/>
      <c r="H119" s="72"/>
      <c r="I119" s="72"/>
      <c r="J119" s="72"/>
      <c r="K119" s="73"/>
      <c r="L119" s="208"/>
      <c r="M119" s="208"/>
      <c r="N119" s="208"/>
      <c r="O119" s="208"/>
      <c r="P119" s="208"/>
      <c r="Q119" s="119"/>
      <c r="R119" s="72"/>
      <c r="S119" s="72"/>
      <c r="T119" s="72"/>
      <c r="U119" s="72"/>
      <c r="V119" s="68"/>
      <c r="W119" s="62"/>
      <c r="X119" s="62"/>
    </row>
    <row r="120" spans="1:25">
      <c r="B120" s="74" t="s">
        <v>188</v>
      </c>
      <c r="C120" s="69"/>
      <c r="D120" s="69"/>
      <c r="E120" s="69"/>
      <c r="F120" s="69"/>
      <c r="G120" s="69"/>
      <c r="H120" s="69"/>
      <c r="I120" s="69"/>
      <c r="J120" s="69"/>
      <c r="K120" s="69"/>
      <c r="L120" s="263"/>
      <c r="M120" s="263"/>
      <c r="N120" s="263"/>
      <c r="O120" s="263"/>
      <c r="P120" s="263"/>
      <c r="Q120" s="69"/>
      <c r="R120" s="69"/>
      <c r="S120" s="69"/>
      <c r="T120" s="69"/>
      <c r="U120" s="69"/>
      <c r="V120" s="69"/>
      <c r="W120" s="69"/>
    </row>
  </sheetData>
  <sheetProtection insertRows="0" deleteRows="0"/>
  <autoFilter ref="A5:Y109" xr:uid="{00000000-0009-0000-0000-000006000000}"/>
  <mergeCells count="79">
    <mergeCell ref="J2:P2"/>
    <mergeCell ref="S15:S16"/>
    <mergeCell ref="T15:T16"/>
    <mergeCell ref="R17:R19"/>
    <mergeCell ref="S17:S19"/>
    <mergeCell ref="T17:T19"/>
    <mergeCell ref="J3:J4"/>
    <mergeCell ref="K3:K4"/>
    <mergeCell ref="B12:D12"/>
    <mergeCell ref="D3:D4"/>
    <mergeCell ref="E3:E4"/>
    <mergeCell ref="G3:G4"/>
    <mergeCell ref="H3:H4"/>
    <mergeCell ref="W2:W4"/>
    <mergeCell ref="A1:W1"/>
    <mergeCell ref="A2:A4"/>
    <mergeCell ref="B2:B4"/>
    <mergeCell ref="C2:C4"/>
    <mergeCell ref="D2:E2"/>
    <mergeCell ref="F2:F4"/>
    <mergeCell ref="G2:H2"/>
    <mergeCell ref="I2:I4"/>
    <mergeCell ref="Q2:Q4"/>
    <mergeCell ref="R2:R4"/>
    <mergeCell ref="S2:S4"/>
    <mergeCell ref="V2:V4"/>
    <mergeCell ref="L3:O3"/>
    <mergeCell ref="T2:T4"/>
    <mergeCell ref="U2:U4"/>
    <mergeCell ref="V17:V19"/>
    <mergeCell ref="R33:R34"/>
    <mergeCell ref="T21:T22"/>
    <mergeCell ref="A17:A18"/>
    <mergeCell ref="V46:V60"/>
    <mergeCell ref="B49:D49"/>
    <mergeCell ref="S46:S60"/>
    <mergeCell ref="B46:D46"/>
    <mergeCell ref="R46:R60"/>
    <mergeCell ref="C17:C18"/>
    <mergeCell ref="D17:D18"/>
    <mergeCell ref="U17:U18"/>
    <mergeCell ref="A21:A22"/>
    <mergeCell ref="B21:B22"/>
    <mergeCell ref="C21:C22"/>
    <mergeCell ref="D21:D22"/>
    <mergeCell ref="B17:B18"/>
    <mergeCell ref="P21:P22"/>
    <mergeCell ref="U21:U22"/>
    <mergeCell ref="S21:S22"/>
    <mergeCell ref="R21:R22"/>
    <mergeCell ref="E21:E22"/>
    <mergeCell ref="D118:E118"/>
    <mergeCell ref="B89:D89"/>
    <mergeCell ref="B92:D92"/>
    <mergeCell ref="B95:D95"/>
    <mergeCell ref="B96:D96"/>
    <mergeCell ref="B108:D108"/>
    <mergeCell ref="D115:E115"/>
    <mergeCell ref="D117:E117"/>
    <mergeCell ref="B62:D62"/>
    <mergeCell ref="B67:D67"/>
    <mergeCell ref="B72:D72"/>
    <mergeCell ref="O21:O22"/>
    <mergeCell ref="R62:R88"/>
    <mergeCell ref="B43:D43"/>
    <mergeCell ref="B44:D44"/>
    <mergeCell ref="J21:J22"/>
    <mergeCell ref="K21:K22"/>
    <mergeCell ref="L21:L22"/>
    <mergeCell ref="W21:W22"/>
    <mergeCell ref="R97:R107"/>
    <mergeCell ref="V62:V86"/>
    <mergeCell ref="V21:V22"/>
    <mergeCell ref="J117:K117"/>
    <mergeCell ref="T46:T60"/>
    <mergeCell ref="N21:N22"/>
    <mergeCell ref="J116:K116"/>
    <mergeCell ref="S62:S88"/>
    <mergeCell ref="T62:T88"/>
  </mergeCells>
  <phoneticPr fontId="35" type="noConversion"/>
  <pageMargins left="0.27559055118110237" right="0.23622047244094491" top="0.51181102362204722" bottom="0.19685039370078741" header="0.15748031496062992" footer="0.15748031496062992"/>
  <pageSetup paperSize="8" scale="5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34">
    <tabColor rgb="FF00B0F0"/>
  </sheetPr>
  <dimension ref="A1:Y145"/>
  <sheetViews>
    <sheetView tabSelected="1" view="pageBreakPreview" zoomScale="60" zoomScaleNormal="70" workbookViewId="0">
      <pane xSplit="2" ySplit="5" topLeftCell="C33" activePane="bottomRight" state="frozen"/>
      <selection pane="topRight" activeCell="C1" sqref="C1"/>
      <selection pane="bottomLeft" activeCell="A6" sqref="A6"/>
      <selection pane="bottomRight" activeCell="K36" sqref="K36"/>
    </sheetView>
  </sheetViews>
  <sheetFormatPr defaultRowHeight="15" outlineLevelCol="1"/>
  <cols>
    <col min="1" max="1" width="8.7109375" style="2" customWidth="1"/>
    <col min="2" max="2" width="33.7109375" style="2" customWidth="1"/>
    <col min="3" max="3" width="7.7109375" style="2" customWidth="1" outlineLevel="1"/>
    <col min="4" max="4" width="8.85546875" style="2" customWidth="1" outlineLevel="1"/>
    <col min="5" max="5" width="13.7109375" style="2" customWidth="1" outlineLevel="1"/>
    <col min="6" max="6" width="12.85546875" style="2" customWidth="1" outlineLevel="1"/>
    <col min="7" max="7" width="13" style="2" customWidth="1" outlineLevel="1"/>
    <col min="8" max="8" width="11.5703125" style="2" customWidth="1" outlineLevel="1"/>
    <col min="9" max="9" width="12.7109375" style="2" customWidth="1" outlineLevel="1"/>
    <col min="10" max="10" width="10.28515625" style="2" customWidth="1" outlineLevel="1"/>
    <col min="11" max="11" width="10.42578125" style="2" customWidth="1" outlineLevel="1"/>
    <col min="12" max="12" width="17.85546875" style="2" customWidth="1" outlineLevel="1"/>
    <col min="13" max="13" width="19.7109375" style="2" customWidth="1" outlineLevel="1"/>
    <col min="14" max="14" width="16.85546875" style="2" customWidth="1" outlineLevel="1"/>
    <col min="15" max="15" width="19.85546875" style="2" customWidth="1" outlineLevel="1"/>
    <col min="16" max="16" width="16.7109375" style="2" customWidth="1" outlineLevel="1"/>
    <col min="17" max="17" width="17.5703125" style="2" customWidth="1" outlineLevel="1"/>
    <col min="18" max="18" width="13.7109375" style="2" customWidth="1" outlineLevel="1"/>
    <col min="19" max="19" width="15.7109375" style="2" customWidth="1" outlineLevel="1"/>
    <col min="20" max="20" width="26.28515625" style="2" customWidth="1"/>
    <col min="21" max="21" width="79.5703125" style="2" customWidth="1"/>
    <col min="22" max="22" width="16.42578125" style="2" customWidth="1"/>
    <col min="23" max="23" width="12" style="2" customWidth="1"/>
    <col min="24" max="24" width="2.42578125" style="2" customWidth="1"/>
    <col min="25" max="256" width="9.140625" style="2"/>
    <col min="257" max="257" width="10.42578125" style="2" customWidth="1"/>
    <col min="258" max="258" width="45.5703125" style="2" customWidth="1"/>
    <col min="259" max="259" width="5" style="2" customWidth="1"/>
    <col min="260" max="260" width="5.28515625" style="2" customWidth="1"/>
    <col min="261" max="261" width="13.7109375" style="2" customWidth="1"/>
    <col min="262" max="262" width="12.85546875" style="2" customWidth="1"/>
    <col min="263" max="263" width="13" style="2" customWidth="1"/>
    <col min="264" max="264" width="15.140625" style="2" customWidth="1"/>
    <col min="265" max="265" width="12.7109375" style="2" customWidth="1"/>
    <col min="266" max="266" width="10.28515625" style="2" customWidth="1"/>
    <col min="267" max="267" width="10.42578125" style="2" customWidth="1"/>
    <col min="268" max="268" width="13.7109375" style="2" customWidth="1"/>
    <col min="269" max="269" width="12" style="2" customWidth="1"/>
    <col min="270" max="271" width="12.28515625" style="2" customWidth="1"/>
    <col min="272" max="272" width="14.5703125" style="2" customWidth="1"/>
    <col min="273" max="274" width="13.7109375" style="2" customWidth="1"/>
    <col min="275" max="275" width="15.7109375" style="2" customWidth="1"/>
    <col min="276" max="276" width="26.28515625" style="2" customWidth="1"/>
    <col min="277" max="277" width="79.5703125" style="2" customWidth="1"/>
    <col min="278" max="278" width="16.42578125" style="2" customWidth="1"/>
    <col min="279" max="279" width="12" style="2" customWidth="1"/>
    <col min="280" max="280" width="2.42578125" style="2" customWidth="1"/>
    <col min="281" max="512" width="9.140625" style="2"/>
    <col min="513" max="513" width="10.42578125" style="2" customWidth="1"/>
    <col min="514" max="514" width="45.5703125" style="2" customWidth="1"/>
    <col min="515" max="515" width="5" style="2" customWidth="1"/>
    <col min="516" max="516" width="5.28515625" style="2" customWidth="1"/>
    <col min="517" max="517" width="13.7109375" style="2" customWidth="1"/>
    <col min="518" max="518" width="12.85546875" style="2" customWidth="1"/>
    <col min="519" max="519" width="13" style="2" customWidth="1"/>
    <col min="520" max="520" width="15.140625" style="2" customWidth="1"/>
    <col min="521" max="521" width="12.7109375" style="2" customWidth="1"/>
    <col min="522" max="522" width="10.28515625" style="2" customWidth="1"/>
    <col min="523" max="523" width="10.42578125" style="2" customWidth="1"/>
    <col min="524" max="524" width="13.7109375" style="2" customWidth="1"/>
    <col min="525" max="525" width="12" style="2" customWidth="1"/>
    <col min="526" max="527" width="12.28515625" style="2" customWidth="1"/>
    <col min="528" max="528" width="14.5703125" style="2" customWidth="1"/>
    <col min="529" max="530" width="13.7109375" style="2" customWidth="1"/>
    <col min="531" max="531" width="15.7109375" style="2" customWidth="1"/>
    <col min="532" max="532" width="26.28515625" style="2" customWidth="1"/>
    <col min="533" max="533" width="79.5703125" style="2" customWidth="1"/>
    <col min="534" max="534" width="16.42578125" style="2" customWidth="1"/>
    <col min="535" max="535" width="12" style="2" customWidth="1"/>
    <col min="536" max="536" width="2.42578125" style="2" customWidth="1"/>
    <col min="537" max="768" width="9.140625" style="2"/>
    <col min="769" max="769" width="10.42578125" style="2" customWidth="1"/>
    <col min="770" max="770" width="45.5703125" style="2" customWidth="1"/>
    <col min="771" max="771" width="5" style="2" customWidth="1"/>
    <col min="772" max="772" width="5.28515625" style="2" customWidth="1"/>
    <col min="773" max="773" width="13.7109375" style="2" customWidth="1"/>
    <col min="774" max="774" width="12.85546875" style="2" customWidth="1"/>
    <col min="775" max="775" width="13" style="2" customWidth="1"/>
    <col min="776" max="776" width="15.140625" style="2" customWidth="1"/>
    <col min="777" max="777" width="12.7109375" style="2" customWidth="1"/>
    <col min="778" max="778" width="10.28515625" style="2" customWidth="1"/>
    <col min="779" max="779" width="10.42578125" style="2" customWidth="1"/>
    <col min="780" max="780" width="13.7109375" style="2" customWidth="1"/>
    <col min="781" max="781" width="12" style="2" customWidth="1"/>
    <col min="782" max="783" width="12.28515625" style="2" customWidth="1"/>
    <col min="784" max="784" width="14.5703125" style="2" customWidth="1"/>
    <col min="785" max="786" width="13.7109375" style="2" customWidth="1"/>
    <col min="787" max="787" width="15.7109375" style="2" customWidth="1"/>
    <col min="788" max="788" width="26.28515625" style="2" customWidth="1"/>
    <col min="789" max="789" width="79.5703125" style="2" customWidth="1"/>
    <col min="790" max="790" width="16.42578125" style="2" customWidth="1"/>
    <col min="791" max="791" width="12" style="2" customWidth="1"/>
    <col min="792" max="792" width="2.42578125" style="2" customWidth="1"/>
    <col min="793" max="1024" width="9.140625" style="2"/>
    <col min="1025" max="1025" width="10.42578125" style="2" customWidth="1"/>
    <col min="1026" max="1026" width="45.5703125" style="2" customWidth="1"/>
    <col min="1027" max="1027" width="5" style="2" customWidth="1"/>
    <col min="1028" max="1028" width="5.28515625" style="2" customWidth="1"/>
    <col min="1029" max="1029" width="13.7109375" style="2" customWidth="1"/>
    <col min="1030" max="1030" width="12.85546875" style="2" customWidth="1"/>
    <col min="1031" max="1031" width="13" style="2" customWidth="1"/>
    <col min="1032" max="1032" width="15.140625" style="2" customWidth="1"/>
    <col min="1033" max="1033" width="12.7109375" style="2" customWidth="1"/>
    <col min="1034" max="1034" width="10.28515625" style="2" customWidth="1"/>
    <col min="1035" max="1035" width="10.42578125" style="2" customWidth="1"/>
    <col min="1036" max="1036" width="13.7109375" style="2" customWidth="1"/>
    <col min="1037" max="1037" width="12" style="2" customWidth="1"/>
    <col min="1038" max="1039" width="12.28515625" style="2" customWidth="1"/>
    <col min="1040" max="1040" width="14.5703125" style="2" customWidth="1"/>
    <col min="1041" max="1042" width="13.7109375" style="2" customWidth="1"/>
    <col min="1043" max="1043" width="15.7109375" style="2" customWidth="1"/>
    <col min="1044" max="1044" width="26.28515625" style="2" customWidth="1"/>
    <col min="1045" max="1045" width="79.5703125" style="2" customWidth="1"/>
    <col min="1046" max="1046" width="16.42578125" style="2" customWidth="1"/>
    <col min="1047" max="1047" width="12" style="2" customWidth="1"/>
    <col min="1048" max="1048" width="2.42578125" style="2" customWidth="1"/>
    <col min="1049" max="1280" width="9.140625" style="2"/>
    <col min="1281" max="1281" width="10.42578125" style="2" customWidth="1"/>
    <col min="1282" max="1282" width="45.5703125" style="2" customWidth="1"/>
    <col min="1283" max="1283" width="5" style="2" customWidth="1"/>
    <col min="1284" max="1284" width="5.28515625" style="2" customWidth="1"/>
    <col min="1285" max="1285" width="13.7109375" style="2" customWidth="1"/>
    <col min="1286" max="1286" width="12.85546875" style="2" customWidth="1"/>
    <col min="1287" max="1287" width="13" style="2" customWidth="1"/>
    <col min="1288" max="1288" width="15.140625" style="2" customWidth="1"/>
    <col min="1289" max="1289" width="12.7109375" style="2" customWidth="1"/>
    <col min="1290" max="1290" width="10.28515625" style="2" customWidth="1"/>
    <col min="1291" max="1291" width="10.42578125" style="2" customWidth="1"/>
    <col min="1292" max="1292" width="13.7109375" style="2" customWidth="1"/>
    <col min="1293" max="1293" width="12" style="2" customWidth="1"/>
    <col min="1294" max="1295" width="12.28515625" style="2" customWidth="1"/>
    <col min="1296" max="1296" width="14.5703125" style="2" customWidth="1"/>
    <col min="1297" max="1298" width="13.7109375" style="2" customWidth="1"/>
    <col min="1299" max="1299" width="15.7109375" style="2" customWidth="1"/>
    <col min="1300" max="1300" width="26.28515625" style="2" customWidth="1"/>
    <col min="1301" max="1301" width="79.5703125" style="2" customWidth="1"/>
    <col min="1302" max="1302" width="16.42578125" style="2" customWidth="1"/>
    <col min="1303" max="1303" width="12" style="2" customWidth="1"/>
    <col min="1304" max="1304" width="2.42578125" style="2" customWidth="1"/>
    <col min="1305" max="1536" width="9.140625" style="2"/>
    <col min="1537" max="1537" width="10.42578125" style="2" customWidth="1"/>
    <col min="1538" max="1538" width="45.5703125" style="2" customWidth="1"/>
    <col min="1539" max="1539" width="5" style="2" customWidth="1"/>
    <col min="1540" max="1540" width="5.28515625" style="2" customWidth="1"/>
    <col min="1541" max="1541" width="13.7109375" style="2" customWidth="1"/>
    <col min="1542" max="1542" width="12.85546875" style="2" customWidth="1"/>
    <col min="1543" max="1543" width="13" style="2" customWidth="1"/>
    <col min="1544" max="1544" width="15.140625" style="2" customWidth="1"/>
    <col min="1545" max="1545" width="12.7109375" style="2" customWidth="1"/>
    <col min="1546" max="1546" width="10.28515625" style="2" customWidth="1"/>
    <col min="1547" max="1547" width="10.42578125" style="2" customWidth="1"/>
    <col min="1548" max="1548" width="13.7109375" style="2" customWidth="1"/>
    <col min="1549" max="1549" width="12" style="2" customWidth="1"/>
    <col min="1550" max="1551" width="12.28515625" style="2" customWidth="1"/>
    <col min="1552" max="1552" width="14.5703125" style="2" customWidth="1"/>
    <col min="1553" max="1554" width="13.7109375" style="2" customWidth="1"/>
    <col min="1555" max="1555" width="15.7109375" style="2" customWidth="1"/>
    <col min="1556" max="1556" width="26.28515625" style="2" customWidth="1"/>
    <col min="1557" max="1557" width="79.5703125" style="2" customWidth="1"/>
    <col min="1558" max="1558" width="16.42578125" style="2" customWidth="1"/>
    <col min="1559" max="1559" width="12" style="2" customWidth="1"/>
    <col min="1560" max="1560" width="2.42578125" style="2" customWidth="1"/>
    <col min="1561" max="1792" width="9.140625" style="2"/>
    <col min="1793" max="1793" width="10.42578125" style="2" customWidth="1"/>
    <col min="1794" max="1794" width="45.5703125" style="2" customWidth="1"/>
    <col min="1795" max="1795" width="5" style="2" customWidth="1"/>
    <col min="1796" max="1796" width="5.28515625" style="2" customWidth="1"/>
    <col min="1797" max="1797" width="13.7109375" style="2" customWidth="1"/>
    <col min="1798" max="1798" width="12.85546875" style="2" customWidth="1"/>
    <col min="1799" max="1799" width="13" style="2" customWidth="1"/>
    <col min="1800" max="1800" width="15.140625" style="2" customWidth="1"/>
    <col min="1801" max="1801" width="12.7109375" style="2" customWidth="1"/>
    <col min="1802" max="1802" width="10.28515625" style="2" customWidth="1"/>
    <col min="1803" max="1803" width="10.42578125" style="2" customWidth="1"/>
    <col min="1804" max="1804" width="13.7109375" style="2" customWidth="1"/>
    <col min="1805" max="1805" width="12" style="2" customWidth="1"/>
    <col min="1806" max="1807" width="12.28515625" style="2" customWidth="1"/>
    <col min="1808" max="1808" width="14.5703125" style="2" customWidth="1"/>
    <col min="1809" max="1810" width="13.7109375" style="2" customWidth="1"/>
    <col min="1811" max="1811" width="15.7109375" style="2" customWidth="1"/>
    <col min="1812" max="1812" width="26.28515625" style="2" customWidth="1"/>
    <col min="1813" max="1813" width="79.5703125" style="2" customWidth="1"/>
    <col min="1814" max="1814" width="16.42578125" style="2" customWidth="1"/>
    <col min="1815" max="1815" width="12" style="2" customWidth="1"/>
    <col min="1816" max="1816" width="2.42578125" style="2" customWidth="1"/>
    <col min="1817" max="2048" width="9.140625" style="2"/>
    <col min="2049" max="2049" width="10.42578125" style="2" customWidth="1"/>
    <col min="2050" max="2050" width="45.5703125" style="2" customWidth="1"/>
    <col min="2051" max="2051" width="5" style="2" customWidth="1"/>
    <col min="2052" max="2052" width="5.28515625" style="2" customWidth="1"/>
    <col min="2053" max="2053" width="13.7109375" style="2" customWidth="1"/>
    <col min="2054" max="2054" width="12.85546875" style="2" customWidth="1"/>
    <col min="2055" max="2055" width="13" style="2" customWidth="1"/>
    <col min="2056" max="2056" width="15.140625" style="2" customWidth="1"/>
    <col min="2057" max="2057" width="12.7109375" style="2" customWidth="1"/>
    <col min="2058" max="2058" width="10.28515625" style="2" customWidth="1"/>
    <col min="2059" max="2059" width="10.42578125" style="2" customWidth="1"/>
    <col min="2060" max="2060" width="13.7109375" style="2" customWidth="1"/>
    <col min="2061" max="2061" width="12" style="2" customWidth="1"/>
    <col min="2062" max="2063" width="12.28515625" style="2" customWidth="1"/>
    <col min="2064" max="2064" width="14.5703125" style="2" customWidth="1"/>
    <col min="2065" max="2066" width="13.7109375" style="2" customWidth="1"/>
    <col min="2067" max="2067" width="15.7109375" style="2" customWidth="1"/>
    <col min="2068" max="2068" width="26.28515625" style="2" customWidth="1"/>
    <col min="2069" max="2069" width="79.5703125" style="2" customWidth="1"/>
    <col min="2070" max="2070" width="16.42578125" style="2" customWidth="1"/>
    <col min="2071" max="2071" width="12" style="2" customWidth="1"/>
    <col min="2072" max="2072" width="2.42578125" style="2" customWidth="1"/>
    <col min="2073" max="2304" width="9.140625" style="2"/>
    <col min="2305" max="2305" width="10.42578125" style="2" customWidth="1"/>
    <col min="2306" max="2306" width="45.5703125" style="2" customWidth="1"/>
    <col min="2307" max="2307" width="5" style="2" customWidth="1"/>
    <col min="2308" max="2308" width="5.28515625" style="2" customWidth="1"/>
    <col min="2309" max="2309" width="13.7109375" style="2" customWidth="1"/>
    <col min="2310" max="2310" width="12.85546875" style="2" customWidth="1"/>
    <col min="2311" max="2311" width="13" style="2" customWidth="1"/>
    <col min="2312" max="2312" width="15.140625" style="2" customWidth="1"/>
    <col min="2313" max="2313" width="12.7109375" style="2" customWidth="1"/>
    <col min="2314" max="2314" width="10.28515625" style="2" customWidth="1"/>
    <col min="2315" max="2315" width="10.42578125" style="2" customWidth="1"/>
    <col min="2316" max="2316" width="13.7109375" style="2" customWidth="1"/>
    <col min="2317" max="2317" width="12" style="2" customWidth="1"/>
    <col min="2318" max="2319" width="12.28515625" style="2" customWidth="1"/>
    <col min="2320" max="2320" width="14.5703125" style="2" customWidth="1"/>
    <col min="2321" max="2322" width="13.7109375" style="2" customWidth="1"/>
    <col min="2323" max="2323" width="15.7109375" style="2" customWidth="1"/>
    <col min="2324" max="2324" width="26.28515625" style="2" customWidth="1"/>
    <col min="2325" max="2325" width="79.5703125" style="2" customWidth="1"/>
    <col min="2326" max="2326" width="16.42578125" style="2" customWidth="1"/>
    <col min="2327" max="2327" width="12" style="2" customWidth="1"/>
    <col min="2328" max="2328" width="2.42578125" style="2" customWidth="1"/>
    <col min="2329" max="2560" width="9.140625" style="2"/>
    <col min="2561" max="2561" width="10.42578125" style="2" customWidth="1"/>
    <col min="2562" max="2562" width="45.5703125" style="2" customWidth="1"/>
    <col min="2563" max="2563" width="5" style="2" customWidth="1"/>
    <col min="2564" max="2564" width="5.28515625" style="2" customWidth="1"/>
    <col min="2565" max="2565" width="13.7109375" style="2" customWidth="1"/>
    <col min="2566" max="2566" width="12.85546875" style="2" customWidth="1"/>
    <col min="2567" max="2567" width="13" style="2" customWidth="1"/>
    <col min="2568" max="2568" width="15.140625" style="2" customWidth="1"/>
    <col min="2569" max="2569" width="12.7109375" style="2" customWidth="1"/>
    <col min="2570" max="2570" width="10.28515625" style="2" customWidth="1"/>
    <col min="2571" max="2571" width="10.42578125" style="2" customWidth="1"/>
    <col min="2572" max="2572" width="13.7109375" style="2" customWidth="1"/>
    <col min="2573" max="2573" width="12" style="2" customWidth="1"/>
    <col min="2574" max="2575" width="12.28515625" style="2" customWidth="1"/>
    <col min="2576" max="2576" width="14.5703125" style="2" customWidth="1"/>
    <col min="2577" max="2578" width="13.7109375" style="2" customWidth="1"/>
    <col min="2579" max="2579" width="15.7109375" style="2" customWidth="1"/>
    <col min="2580" max="2580" width="26.28515625" style="2" customWidth="1"/>
    <col min="2581" max="2581" width="79.5703125" style="2" customWidth="1"/>
    <col min="2582" max="2582" width="16.42578125" style="2" customWidth="1"/>
    <col min="2583" max="2583" width="12" style="2" customWidth="1"/>
    <col min="2584" max="2584" width="2.42578125" style="2" customWidth="1"/>
    <col min="2585" max="2816" width="9.140625" style="2"/>
    <col min="2817" max="2817" width="10.42578125" style="2" customWidth="1"/>
    <col min="2818" max="2818" width="45.5703125" style="2" customWidth="1"/>
    <col min="2819" max="2819" width="5" style="2" customWidth="1"/>
    <col min="2820" max="2820" width="5.28515625" style="2" customWidth="1"/>
    <col min="2821" max="2821" width="13.7109375" style="2" customWidth="1"/>
    <col min="2822" max="2822" width="12.85546875" style="2" customWidth="1"/>
    <col min="2823" max="2823" width="13" style="2" customWidth="1"/>
    <col min="2824" max="2824" width="15.140625" style="2" customWidth="1"/>
    <col min="2825" max="2825" width="12.7109375" style="2" customWidth="1"/>
    <col min="2826" max="2826" width="10.28515625" style="2" customWidth="1"/>
    <col min="2827" max="2827" width="10.42578125" style="2" customWidth="1"/>
    <col min="2828" max="2828" width="13.7109375" style="2" customWidth="1"/>
    <col min="2829" max="2829" width="12" style="2" customWidth="1"/>
    <col min="2830" max="2831" width="12.28515625" style="2" customWidth="1"/>
    <col min="2832" max="2832" width="14.5703125" style="2" customWidth="1"/>
    <col min="2833" max="2834" width="13.7109375" style="2" customWidth="1"/>
    <col min="2835" max="2835" width="15.7109375" style="2" customWidth="1"/>
    <col min="2836" max="2836" width="26.28515625" style="2" customWidth="1"/>
    <col min="2837" max="2837" width="79.5703125" style="2" customWidth="1"/>
    <col min="2838" max="2838" width="16.42578125" style="2" customWidth="1"/>
    <col min="2839" max="2839" width="12" style="2" customWidth="1"/>
    <col min="2840" max="2840" width="2.42578125" style="2" customWidth="1"/>
    <col min="2841" max="3072" width="9.140625" style="2"/>
    <col min="3073" max="3073" width="10.42578125" style="2" customWidth="1"/>
    <col min="3074" max="3074" width="45.5703125" style="2" customWidth="1"/>
    <col min="3075" max="3075" width="5" style="2" customWidth="1"/>
    <col min="3076" max="3076" width="5.28515625" style="2" customWidth="1"/>
    <col min="3077" max="3077" width="13.7109375" style="2" customWidth="1"/>
    <col min="3078" max="3078" width="12.85546875" style="2" customWidth="1"/>
    <col min="3079" max="3079" width="13" style="2" customWidth="1"/>
    <col min="3080" max="3080" width="15.140625" style="2" customWidth="1"/>
    <col min="3081" max="3081" width="12.7109375" style="2" customWidth="1"/>
    <col min="3082" max="3082" width="10.28515625" style="2" customWidth="1"/>
    <col min="3083" max="3083" width="10.42578125" style="2" customWidth="1"/>
    <col min="3084" max="3084" width="13.7109375" style="2" customWidth="1"/>
    <col min="3085" max="3085" width="12" style="2" customWidth="1"/>
    <col min="3086" max="3087" width="12.28515625" style="2" customWidth="1"/>
    <col min="3088" max="3088" width="14.5703125" style="2" customWidth="1"/>
    <col min="3089" max="3090" width="13.7109375" style="2" customWidth="1"/>
    <col min="3091" max="3091" width="15.7109375" style="2" customWidth="1"/>
    <col min="3092" max="3092" width="26.28515625" style="2" customWidth="1"/>
    <col min="3093" max="3093" width="79.5703125" style="2" customWidth="1"/>
    <col min="3094" max="3094" width="16.42578125" style="2" customWidth="1"/>
    <col min="3095" max="3095" width="12" style="2" customWidth="1"/>
    <col min="3096" max="3096" width="2.42578125" style="2" customWidth="1"/>
    <col min="3097" max="3328" width="9.140625" style="2"/>
    <col min="3329" max="3329" width="10.42578125" style="2" customWidth="1"/>
    <col min="3330" max="3330" width="45.5703125" style="2" customWidth="1"/>
    <col min="3331" max="3331" width="5" style="2" customWidth="1"/>
    <col min="3332" max="3332" width="5.28515625" style="2" customWidth="1"/>
    <col min="3333" max="3333" width="13.7109375" style="2" customWidth="1"/>
    <col min="3334" max="3334" width="12.85546875" style="2" customWidth="1"/>
    <col min="3335" max="3335" width="13" style="2" customWidth="1"/>
    <col min="3336" max="3336" width="15.140625" style="2" customWidth="1"/>
    <col min="3337" max="3337" width="12.7109375" style="2" customWidth="1"/>
    <col min="3338" max="3338" width="10.28515625" style="2" customWidth="1"/>
    <col min="3339" max="3339" width="10.42578125" style="2" customWidth="1"/>
    <col min="3340" max="3340" width="13.7109375" style="2" customWidth="1"/>
    <col min="3341" max="3341" width="12" style="2" customWidth="1"/>
    <col min="3342" max="3343" width="12.28515625" style="2" customWidth="1"/>
    <col min="3344" max="3344" width="14.5703125" style="2" customWidth="1"/>
    <col min="3345" max="3346" width="13.7109375" style="2" customWidth="1"/>
    <col min="3347" max="3347" width="15.7109375" style="2" customWidth="1"/>
    <col min="3348" max="3348" width="26.28515625" style="2" customWidth="1"/>
    <col min="3349" max="3349" width="79.5703125" style="2" customWidth="1"/>
    <col min="3350" max="3350" width="16.42578125" style="2" customWidth="1"/>
    <col min="3351" max="3351" width="12" style="2" customWidth="1"/>
    <col min="3352" max="3352" width="2.42578125" style="2" customWidth="1"/>
    <col min="3353" max="3584" width="9.140625" style="2"/>
    <col min="3585" max="3585" width="10.42578125" style="2" customWidth="1"/>
    <col min="3586" max="3586" width="45.5703125" style="2" customWidth="1"/>
    <col min="3587" max="3587" width="5" style="2" customWidth="1"/>
    <col min="3588" max="3588" width="5.28515625" style="2" customWidth="1"/>
    <col min="3589" max="3589" width="13.7109375" style="2" customWidth="1"/>
    <col min="3590" max="3590" width="12.85546875" style="2" customWidth="1"/>
    <col min="3591" max="3591" width="13" style="2" customWidth="1"/>
    <col min="3592" max="3592" width="15.140625" style="2" customWidth="1"/>
    <col min="3593" max="3593" width="12.7109375" style="2" customWidth="1"/>
    <col min="3594" max="3594" width="10.28515625" style="2" customWidth="1"/>
    <col min="3595" max="3595" width="10.42578125" style="2" customWidth="1"/>
    <col min="3596" max="3596" width="13.7109375" style="2" customWidth="1"/>
    <col min="3597" max="3597" width="12" style="2" customWidth="1"/>
    <col min="3598" max="3599" width="12.28515625" style="2" customWidth="1"/>
    <col min="3600" max="3600" width="14.5703125" style="2" customWidth="1"/>
    <col min="3601" max="3602" width="13.7109375" style="2" customWidth="1"/>
    <col min="3603" max="3603" width="15.7109375" style="2" customWidth="1"/>
    <col min="3604" max="3604" width="26.28515625" style="2" customWidth="1"/>
    <col min="3605" max="3605" width="79.5703125" style="2" customWidth="1"/>
    <col min="3606" max="3606" width="16.42578125" style="2" customWidth="1"/>
    <col min="3607" max="3607" width="12" style="2" customWidth="1"/>
    <col min="3608" max="3608" width="2.42578125" style="2" customWidth="1"/>
    <col min="3609" max="3840" width="9.140625" style="2"/>
    <col min="3841" max="3841" width="10.42578125" style="2" customWidth="1"/>
    <col min="3842" max="3842" width="45.5703125" style="2" customWidth="1"/>
    <col min="3843" max="3843" width="5" style="2" customWidth="1"/>
    <col min="3844" max="3844" width="5.28515625" style="2" customWidth="1"/>
    <col min="3845" max="3845" width="13.7109375" style="2" customWidth="1"/>
    <col min="3846" max="3846" width="12.85546875" style="2" customWidth="1"/>
    <col min="3847" max="3847" width="13" style="2" customWidth="1"/>
    <col min="3848" max="3848" width="15.140625" style="2" customWidth="1"/>
    <col min="3849" max="3849" width="12.7109375" style="2" customWidth="1"/>
    <col min="3850" max="3850" width="10.28515625" style="2" customWidth="1"/>
    <col min="3851" max="3851" width="10.42578125" style="2" customWidth="1"/>
    <col min="3852" max="3852" width="13.7109375" style="2" customWidth="1"/>
    <col min="3853" max="3853" width="12" style="2" customWidth="1"/>
    <col min="3854" max="3855" width="12.28515625" style="2" customWidth="1"/>
    <col min="3856" max="3856" width="14.5703125" style="2" customWidth="1"/>
    <col min="3857" max="3858" width="13.7109375" style="2" customWidth="1"/>
    <col min="3859" max="3859" width="15.7109375" style="2" customWidth="1"/>
    <col min="3860" max="3860" width="26.28515625" style="2" customWidth="1"/>
    <col min="3861" max="3861" width="79.5703125" style="2" customWidth="1"/>
    <col min="3862" max="3862" width="16.42578125" style="2" customWidth="1"/>
    <col min="3863" max="3863" width="12" style="2" customWidth="1"/>
    <col min="3864" max="3864" width="2.42578125" style="2" customWidth="1"/>
    <col min="3865" max="4096" width="9.140625" style="2"/>
    <col min="4097" max="4097" width="10.42578125" style="2" customWidth="1"/>
    <col min="4098" max="4098" width="45.5703125" style="2" customWidth="1"/>
    <col min="4099" max="4099" width="5" style="2" customWidth="1"/>
    <col min="4100" max="4100" width="5.28515625" style="2" customWidth="1"/>
    <col min="4101" max="4101" width="13.7109375" style="2" customWidth="1"/>
    <col min="4102" max="4102" width="12.85546875" style="2" customWidth="1"/>
    <col min="4103" max="4103" width="13" style="2" customWidth="1"/>
    <col min="4104" max="4104" width="15.140625" style="2" customWidth="1"/>
    <col min="4105" max="4105" width="12.7109375" style="2" customWidth="1"/>
    <col min="4106" max="4106" width="10.28515625" style="2" customWidth="1"/>
    <col min="4107" max="4107" width="10.42578125" style="2" customWidth="1"/>
    <col min="4108" max="4108" width="13.7109375" style="2" customWidth="1"/>
    <col min="4109" max="4109" width="12" style="2" customWidth="1"/>
    <col min="4110" max="4111" width="12.28515625" style="2" customWidth="1"/>
    <col min="4112" max="4112" width="14.5703125" style="2" customWidth="1"/>
    <col min="4113" max="4114" width="13.7109375" style="2" customWidth="1"/>
    <col min="4115" max="4115" width="15.7109375" style="2" customWidth="1"/>
    <col min="4116" max="4116" width="26.28515625" style="2" customWidth="1"/>
    <col min="4117" max="4117" width="79.5703125" style="2" customWidth="1"/>
    <col min="4118" max="4118" width="16.42578125" style="2" customWidth="1"/>
    <col min="4119" max="4119" width="12" style="2" customWidth="1"/>
    <col min="4120" max="4120" width="2.42578125" style="2" customWidth="1"/>
    <col min="4121" max="4352" width="9.140625" style="2"/>
    <col min="4353" max="4353" width="10.42578125" style="2" customWidth="1"/>
    <col min="4354" max="4354" width="45.5703125" style="2" customWidth="1"/>
    <col min="4355" max="4355" width="5" style="2" customWidth="1"/>
    <col min="4356" max="4356" width="5.28515625" style="2" customWidth="1"/>
    <col min="4357" max="4357" width="13.7109375" style="2" customWidth="1"/>
    <col min="4358" max="4358" width="12.85546875" style="2" customWidth="1"/>
    <col min="4359" max="4359" width="13" style="2" customWidth="1"/>
    <col min="4360" max="4360" width="15.140625" style="2" customWidth="1"/>
    <col min="4361" max="4361" width="12.7109375" style="2" customWidth="1"/>
    <col min="4362" max="4362" width="10.28515625" style="2" customWidth="1"/>
    <col min="4363" max="4363" width="10.42578125" style="2" customWidth="1"/>
    <col min="4364" max="4364" width="13.7109375" style="2" customWidth="1"/>
    <col min="4365" max="4365" width="12" style="2" customWidth="1"/>
    <col min="4366" max="4367" width="12.28515625" style="2" customWidth="1"/>
    <col min="4368" max="4368" width="14.5703125" style="2" customWidth="1"/>
    <col min="4369" max="4370" width="13.7109375" style="2" customWidth="1"/>
    <col min="4371" max="4371" width="15.7109375" style="2" customWidth="1"/>
    <col min="4372" max="4372" width="26.28515625" style="2" customWidth="1"/>
    <col min="4373" max="4373" width="79.5703125" style="2" customWidth="1"/>
    <col min="4374" max="4374" width="16.42578125" style="2" customWidth="1"/>
    <col min="4375" max="4375" width="12" style="2" customWidth="1"/>
    <col min="4376" max="4376" width="2.42578125" style="2" customWidth="1"/>
    <col min="4377" max="4608" width="9.140625" style="2"/>
    <col min="4609" max="4609" width="10.42578125" style="2" customWidth="1"/>
    <col min="4610" max="4610" width="45.5703125" style="2" customWidth="1"/>
    <col min="4611" max="4611" width="5" style="2" customWidth="1"/>
    <col min="4612" max="4612" width="5.28515625" style="2" customWidth="1"/>
    <col min="4613" max="4613" width="13.7109375" style="2" customWidth="1"/>
    <col min="4614" max="4614" width="12.85546875" style="2" customWidth="1"/>
    <col min="4615" max="4615" width="13" style="2" customWidth="1"/>
    <col min="4616" max="4616" width="15.140625" style="2" customWidth="1"/>
    <col min="4617" max="4617" width="12.7109375" style="2" customWidth="1"/>
    <col min="4618" max="4618" width="10.28515625" style="2" customWidth="1"/>
    <col min="4619" max="4619" width="10.42578125" style="2" customWidth="1"/>
    <col min="4620" max="4620" width="13.7109375" style="2" customWidth="1"/>
    <col min="4621" max="4621" width="12" style="2" customWidth="1"/>
    <col min="4622" max="4623" width="12.28515625" style="2" customWidth="1"/>
    <col min="4624" max="4624" width="14.5703125" style="2" customWidth="1"/>
    <col min="4625" max="4626" width="13.7109375" style="2" customWidth="1"/>
    <col min="4627" max="4627" width="15.7109375" style="2" customWidth="1"/>
    <col min="4628" max="4628" width="26.28515625" style="2" customWidth="1"/>
    <col min="4629" max="4629" width="79.5703125" style="2" customWidth="1"/>
    <col min="4630" max="4630" width="16.42578125" style="2" customWidth="1"/>
    <col min="4631" max="4631" width="12" style="2" customWidth="1"/>
    <col min="4632" max="4632" width="2.42578125" style="2" customWidth="1"/>
    <col min="4633" max="4864" width="9.140625" style="2"/>
    <col min="4865" max="4865" width="10.42578125" style="2" customWidth="1"/>
    <col min="4866" max="4866" width="45.5703125" style="2" customWidth="1"/>
    <col min="4867" max="4867" width="5" style="2" customWidth="1"/>
    <col min="4868" max="4868" width="5.28515625" style="2" customWidth="1"/>
    <col min="4869" max="4869" width="13.7109375" style="2" customWidth="1"/>
    <col min="4870" max="4870" width="12.85546875" style="2" customWidth="1"/>
    <col min="4871" max="4871" width="13" style="2" customWidth="1"/>
    <col min="4872" max="4872" width="15.140625" style="2" customWidth="1"/>
    <col min="4873" max="4873" width="12.7109375" style="2" customWidth="1"/>
    <col min="4874" max="4874" width="10.28515625" style="2" customWidth="1"/>
    <col min="4875" max="4875" width="10.42578125" style="2" customWidth="1"/>
    <col min="4876" max="4876" width="13.7109375" style="2" customWidth="1"/>
    <col min="4877" max="4877" width="12" style="2" customWidth="1"/>
    <col min="4878" max="4879" width="12.28515625" style="2" customWidth="1"/>
    <col min="4880" max="4880" width="14.5703125" style="2" customWidth="1"/>
    <col min="4881" max="4882" width="13.7109375" style="2" customWidth="1"/>
    <col min="4883" max="4883" width="15.7109375" style="2" customWidth="1"/>
    <col min="4884" max="4884" width="26.28515625" style="2" customWidth="1"/>
    <col min="4885" max="4885" width="79.5703125" style="2" customWidth="1"/>
    <col min="4886" max="4886" width="16.42578125" style="2" customWidth="1"/>
    <col min="4887" max="4887" width="12" style="2" customWidth="1"/>
    <col min="4888" max="4888" width="2.42578125" style="2" customWidth="1"/>
    <col min="4889" max="5120" width="9.140625" style="2"/>
    <col min="5121" max="5121" width="10.42578125" style="2" customWidth="1"/>
    <col min="5122" max="5122" width="45.5703125" style="2" customWidth="1"/>
    <col min="5123" max="5123" width="5" style="2" customWidth="1"/>
    <col min="5124" max="5124" width="5.28515625" style="2" customWidth="1"/>
    <col min="5125" max="5125" width="13.7109375" style="2" customWidth="1"/>
    <col min="5126" max="5126" width="12.85546875" style="2" customWidth="1"/>
    <col min="5127" max="5127" width="13" style="2" customWidth="1"/>
    <col min="5128" max="5128" width="15.140625" style="2" customWidth="1"/>
    <col min="5129" max="5129" width="12.7109375" style="2" customWidth="1"/>
    <col min="5130" max="5130" width="10.28515625" style="2" customWidth="1"/>
    <col min="5131" max="5131" width="10.42578125" style="2" customWidth="1"/>
    <col min="5132" max="5132" width="13.7109375" style="2" customWidth="1"/>
    <col min="5133" max="5133" width="12" style="2" customWidth="1"/>
    <col min="5134" max="5135" width="12.28515625" style="2" customWidth="1"/>
    <col min="5136" max="5136" width="14.5703125" style="2" customWidth="1"/>
    <col min="5137" max="5138" width="13.7109375" style="2" customWidth="1"/>
    <col min="5139" max="5139" width="15.7109375" style="2" customWidth="1"/>
    <col min="5140" max="5140" width="26.28515625" style="2" customWidth="1"/>
    <col min="5141" max="5141" width="79.5703125" style="2" customWidth="1"/>
    <col min="5142" max="5142" width="16.42578125" style="2" customWidth="1"/>
    <col min="5143" max="5143" width="12" style="2" customWidth="1"/>
    <col min="5144" max="5144" width="2.42578125" style="2" customWidth="1"/>
    <col min="5145" max="5376" width="9.140625" style="2"/>
    <col min="5377" max="5377" width="10.42578125" style="2" customWidth="1"/>
    <col min="5378" max="5378" width="45.5703125" style="2" customWidth="1"/>
    <col min="5379" max="5379" width="5" style="2" customWidth="1"/>
    <col min="5380" max="5380" width="5.28515625" style="2" customWidth="1"/>
    <col min="5381" max="5381" width="13.7109375" style="2" customWidth="1"/>
    <col min="5382" max="5382" width="12.85546875" style="2" customWidth="1"/>
    <col min="5383" max="5383" width="13" style="2" customWidth="1"/>
    <col min="5384" max="5384" width="15.140625" style="2" customWidth="1"/>
    <col min="5385" max="5385" width="12.7109375" style="2" customWidth="1"/>
    <col min="5386" max="5386" width="10.28515625" style="2" customWidth="1"/>
    <col min="5387" max="5387" width="10.42578125" style="2" customWidth="1"/>
    <col min="5388" max="5388" width="13.7109375" style="2" customWidth="1"/>
    <col min="5389" max="5389" width="12" style="2" customWidth="1"/>
    <col min="5390" max="5391" width="12.28515625" style="2" customWidth="1"/>
    <col min="5392" max="5392" width="14.5703125" style="2" customWidth="1"/>
    <col min="5393" max="5394" width="13.7109375" style="2" customWidth="1"/>
    <col min="5395" max="5395" width="15.7109375" style="2" customWidth="1"/>
    <col min="5396" max="5396" width="26.28515625" style="2" customWidth="1"/>
    <col min="5397" max="5397" width="79.5703125" style="2" customWidth="1"/>
    <col min="5398" max="5398" width="16.42578125" style="2" customWidth="1"/>
    <col min="5399" max="5399" width="12" style="2" customWidth="1"/>
    <col min="5400" max="5400" width="2.42578125" style="2" customWidth="1"/>
    <col min="5401" max="5632" width="9.140625" style="2"/>
    <col min="5633" max="5633" width="10.42578125" style="2" customWidth="1"/>
    <col min="5634" max="5634" width="45.5703125" style="2" customWidth="1"/>
    <col min="5635" max="5635" width="5" style="2" customWidth="1"/>
    <col min="5636" max="5636" width="5.28515625" style="2" customWidth="1"/>
    <col min="5637" max="5637" width="13.7109375" style="2" customWidth="1"/>
    <col min="5638" max="5638" width="12.85546875" style="2" customWidth="1"/>
    <col min="5639" max="5639" width="13" style="2" customWidth="1"/>
    <col min="5640" max="5640" width="15.140625" style="2" customWidth="1"/>
    <col min="5641" max="5641" width="12.7109375" style="2" customWidth="1"/>
    <col min="5642" max="5642" width="10.28515625" style="2" customWidth="1"/>
    <col min="5643" max="5643" width="10.42578125" style="2" customWidth="1"/>
    <col min="5644" max="5644" width="13.7109375" style="2" customWidth="1"/>
    <col min="5645" max="5645" width="12" style="2" customWidth="1"/>
    <col min="5646" max="5647" width="12.28515625" style="2" customWidth="1"/>
    <col min="5648" max="5648" width="14.5703125" style="2" customWidth="1"/>
    <col min="5649" max="5650" width="13.7109375" style="2" customWidth="1"/>
    <col min="5651" max="5651" width="15.7109375" style="2" customWidth="1"/>
    <col min="5652" max="5652" width="26.28515625" style="2" customWidth="1"/>
    <col min="5653" max="5653" width="79.5703125" style="2" customWidth="1"/>
    <col min="5654" max="5654" width="16.42578125" style="2" customWidth="1"/>
    <col min="5655" max="5655" width="12" style="2" customWidth="1"/>
    <col min="5656" max="5656" width="2.42578125" style="2" customWidth="1"/>
    <col min="5657" max="5888" width="9.140625" style="2"/>
    <col min="5889" max="5889" width="10.42578125" style="2" customWidth="1"/>
    <col min="5890" max="5890" width="45.5703125" style="2" customWidth="1"/>
    <col min="5891" max="5891" width="5" style="2" customWidth="1"/>
    <col min="5892" max="5892" width="5.28515625" style="2" customWidth="1"/>
    <col min="5893" max="5893" width="13.7109375" style="2" customWidth="1"/>
    <col min="5894" max="5894" width="12.85546875" style="2" customWidth="1"/>
    <col min="5895" max="5895" width="13" style="2" customWidth="1"/>
    <col min="5896" max="5896" width="15.140625" style="2" customWidth="1"/>
    <col min="5897" max="5897" width="12.7109375" style="2" customWidth="1"/>
    <col min="5898" max="5898" width="10.28515625" style="2" customWidth="1"/>
    <col min="5899" max="5899" width="10.42578125" style="2" customWidth="1"/>
    <col min="5900" max="5900" width="13.7109375" style="2" customWidth="1"/>
    <col min="5901" max="5901" width="12" style="2" customWidth="1"/>
    <col min="5902" max="5903" width="12.28515625" style="2" customWidth="1"/>
    <col min="5904" max="5904" width="14.5703125" style="2" customWidth="1"/>
    <col min="5905" max="5906" width="13.7109375" style="2" customWidth="1"/>
    <col min="5907" max="5907" width="15.7109375" style="2" customWidth="1"/>
    <col min="5908" max="5908" width="26.28515625" style="2" customWidth="1"/>
    <col min="5909" max="5909" width="79.5703125" style="2" customWidth="1"/>
    <col min="5910" max="5910" width="16.42578125" style="2" customWidth="1"/>
    <col min="5911" max="5911" width="12" style="2" customWidth="1"/>
    <col min="5912" max="5912" width="2.42578125" style="2" customWidth="1"/>
    <col min="5913" max="6144" width="9.140625" style="2"/>
    <col min="6145" max="6145" width="10.42578125" style="2" customWidth="1"/>
    <col min="6146" max="6146" width="45.5703125" style="2" customWidth="1"/>
    <col min="6147" max="6147" width="5" style="2" customWidth="1"/>
    <col min="6148" max="6148" width="5.28515625" style="2" customWidth="1"/>
    <col min="6149" max="6149" width="13.7109375" style="2" customWidth="1"/>
    <col min="6150" max="6150" width="12.85546875" style="2" customWidth="1"/>
    <col min="6151" max="6151" width="13" style="2" customWidth="1"/>
    <col min="6152" max="6152" width="15.140625" style="2" customWidth="1"/>
    <col min="6153" max="6153" width="12.7109375" style="2" customWidth="1"/>
    <col min="6154" max="6154" width="10.28515625" style="2" customWidth="1"/>
    <col min="6155" max="6155" width="10.42578125" style="2" customWidth="1"/>
    <col min="6156" max="6156" width="13.7109375" style="2" customWidth="1"/>
    <col min="6157" max="6157" width="12" style="2" customWidth="1"/>
    <col min="6158" max="6159" width="12.28515625" style="2" customWidth="1"/>
    <col min="6160" max="6160" width="14.5703125" style="2" customWidth="1"/>
    <col min="6161" max="6162" width="13.7109375" style="2" customWidth="1"/>
    <col min="6163" max="6163" width="15.7109375" style="2" customWidth="1"/>
    <col min="6164" max="6164" width="26.28515625" style="2" customWidth="1"/>
    <col min="6165" max="6165" width="79.5703125" style="2" customWidth="1"/>
    <col min="6166" max="6166" width="16.42578125" style="2" customWidth="1"/>
    <col min="6167" max="6167" width="12" style="2" customWidth="1"/>
    <col min="6168" max="6168" width="2.42578125" style="2" customWidth="1"/>
    <col min="6169" max="6400" width="9.140625" style="2"/>
    <col min="6401" max="6401" width="10.42578125" style="2" customWidth="1"/>
    <col min="6402" max="6402" width="45.5703125" style="2" customWidth="1"/>
    <col min="6403" max="6403" width="5" style="2" customWidth="1"/>
    <col min="6404" max="6404" width="5.28515625" style="2" customWidth="1"/>
    <col min="6405" max="6405" width="13.7109375" style="2" customWidth="1"/>
    <col min="6406" max="6406" width="12.85546875" style="2" customWidth="1"/>
    <col min="6407" max="6407" width="13" style="2" customWidth="1"/>
    <col min="6408" max="6408" width="15.140625" style="2" customWidth="1"/>
    <col min="6409" max="6409" width="12.7109375" style="2" customWidth="1"/>
    <col min="6410" max="6410" width="10.28515625" style="2" customWidth="1"/>
    <col min="6411" max="6411" width="10.42578125" style="2" customWidth="1"/>
    <col min="6412" max="6412" width="13.7109375" style="2" customWidth="1"/>
    <col min="6413" max="6413" width="12" style="2" customWidth="1"/>
    <col min="6414" max="6415" width="12.28515625" style="2" customWidth="1"/>
    <col min="6416" max="6416" width="14.5703125" style="2" customWidth="1"/>
    <col min="6417" max="6418" width="13.7109375" style="2" customWidth="1"/>
    <col min="6419" max="6419" width="15.7109375" style="2" customWidth="1"/>
    <col min="6420" max="6420" width="26.28515625" style="2" customWidth="1"/>
    <col min="6421" max="6421" width="79.5703125" style="2" customWidth="1"/>
    <col min="6422" max="6422" width="16.42578125" style="2" customWidth="1"/>
    <col min="6423" max="6423" width="12" style="2" customWidth="1"/>
    <col min="6424" max="6424" width="2.42578125" style="2" customWidth="1"/>
    <col min="6425" max="6656" width="9.140625" style="2"/>
    <col min="6657" max="6657" width="10.42578125" style="2" customWidth="1"/>
    <col min="6658" max="6658" width="45.5703125" style="2" customWidth="1"/>
    <col min="6659" max="6659" width="5" style="2" customWidth="1"/>
    <col min="6660" max="6660" width="5.28515625" style="2" customWidth="1"/>
    <col min="6661" max="6661" width="13.7109375" style="2" customWidth="1"/>
    <col min="6662" max="6662" width="12.85546875" style="2" customWidth="1"/>
    <col min="6663" max="6663" width="13" style="2" customWidth="1"/>
    <col min="6664" max="6664" width="15.140625" style="2" customWidth="1"/>
    <col min="6665" max="6665" width="12.7109375" style="2" customWidth="1"/>
    <col min="6666" max="6666" width="10.28515625" style="2" customWidth="1"/>
    <col min="6667" max="6667" width="10.42578125" style="2" customWidth="1"/>
    <col min="6668" max="6668" width="13.7109375" style="2" customWidth="1"/>
    <col min="6669" max="6669" width="12" style="2" customWidth="1"/>
    <col min="6670" max="6671" width="12.28515625" style="2" customWidth="1"/>
    <col min="6672" max="6672" width="14.5703125" style="2" customWidth="1"/>
    <col min="6673" max="6674" width="13.7109375" style="2" customWidth="1"/>
    <col min="6675" max="6675" width="15.7109375" style="2" customWidth="1"/>
    <col min="6676" max="6676" width="26.28515625" style="2" customWidth="1"/>
    <col min="6677" max="6677" width="79.5703125" style="2" customWidth="1"/>
    <col min="6678" max="6678" width="16.42578125" style="2" customWidth="1"/>
    <col min="6679" max="6679" width="12" style="2" customWidth="1"/>
    <col min="6680" max="6680" width="2.42578125" style="2" customWidth="1"/>
    <col min="6681" max="6912" width="9.140625" style="2"/>
    <col min="6913" max="6913" width="10.42578125" style="2" customWidth="1"/>
    <col min="6914" max="6914" width="45.5703125" style="2" customWidth="1"/>
    <col min="6915" max="6915" width="5" style="2" customWidth="1"/>
    <col min="6916" max="6916" width="5.28515625" style="2" customWidth="1"/>
    <col min="6917" max="6917" width="13.7109375" style="2" customWidth="1"/>
    <col min="6918" max="6918" width="12.85546875" style="2" customWidth="1"/>
    <col min="6919" max="6919" width="13" style="2" customWidth="1"/>
    <col min="6920" max="6920" width="15.140625" style="2" customWidth="1"/>
    <col min="6921" max="6921" width="12.7109375" style="2" customWidth="1"/>
    <col min="6922" max="6922" width="10.28515625" style="2" customWidth="1"/>
    <col min="6923" max="6923" width="10.42578125" style="2" customWidth="1"/>
    <col min="6924" max="6924" width="13.7109375" style="2" customWidth="1"/>
    <col min="6925" max="6925" width="12" style="2" customWidth="1"/>
    <col min="6926" max="6927" width="12.28515625" style="2" customWidth="1"/>
    <col min="6928" max="6928" width="14.5703125" style="2" customWidth="1"/>
    <col min="6929" max="6930" width="13.7109375" style="2" customWidth="1"/>
    <col min="6931" max="6931" width="15.7109375" style="2" customWidth="1"/>
    <col min="6932" max="6932" width="26.28515625" style="2" customWidth="1"/>
    <col min="6933" max="6933" width="79.5703125" style="2" customWidth="1"/>
    <col min="6934" max="6934" width="16.42578125" style="2" customWidth="1"/>
    <col min="6935" max="6935" width="12" style="2" customWidth="1"/>
    <col min="6936" max="6936" width="2.42578125" style="2" customWidth="1"/>
    <col min="6937" max="7168" width="9.140625" style="2"/>
    <col min="7169" max="7169" width="10.42578125" style="2" customWidth="1"/>
    <col min="7170" max="7170" width="45.5703125" style="2" customWidth="1"/>
    <col min="7171" max="7171" width="5" style="2" customWidth="1"/>
    <col min="7172" max="7172" width="5.28515625" style="2" customWidth="1"/>
    <col min="7173" max="7173" width="13.7109375" style="2" customWidth="1"/>
    <col min="7174" max="7174" width="12.85546875" style="2" customWidth="1"/>
    <col min="7175" max="7175" width="13" style="2" customWidth="1"/>
    <col min="7176" max="7176" width="15.140625" style="2" customWidth="1"/>
    <col min="7177" max="7177" width="12.7109375" style="2" customWidth="1"/>
    <col min="7178" max="7178" width="10.28515625" style="2" customWidth="1"/>
    <col min="7179" max="7179" width="10.42578125" style="2" customWidth="1"/>
    <col min="7180" max="7180" width="13.7109375" style="2" customWidth="1"/>
    <col min="7181" max="7181" width="12" style="2" customWidth="1"/>
    <col min="7182" max="7183" width="12.28515625" style="2" customWidth="1"/>
    <col min="7184" max="7184" width="14.5703125" style="2" customWidth="1"/>
    <col min="7185" max="7186" width="13.7109375" style="2" customWidth="1"/>
    <col min="7187" max="7187" width="15.7109375" style="2" customWidth="1"/>
    <col min="7188" max="7188" width="26.28515625" style="2" customWidth="1"/>
    <col min="7189" max="7189" width="79.5703125" style="2" customWidth="1"/>
    <col min="7190" max="7190" width="16.42578125" style="2" customWidth="1"/>
    <col min="7191" max="7191" width="12" style="2" customWidth="1"/>
    <col min="7192" max="7192" width="2.42578125" style="2" customWidth="1"/>
    <col min="7193" max="7424" width="9.140625" style="2"/>
    <col min="7425" max="7425" width="10.42578125" style="2" customWidth="1"/>
    <col min="7426" max="7426" width="45.5703125" style="2" customWidth="1"/>
    <col min="7427" max="7427" width="5" style="2" customWidth="1"/>
    <col min="7428" max="7428" width="5.28515625" style="2" customWidth="1"/>
    <col min="7429" max="7429" width="13.7109375" style="2" customWidth="1"/>
    <col min="7430" max="7430" width="12.85546875" style="2" customWidth="1"/>
    <col min="7431" max="7431" width="13" style="2" customWidth="1"/>
    <col min="7432" max="7432" width="15.140625" style="2" customWidth="1"/>
    <col min="7433" max="7433" width="12.7109375" style="2" customWidth="1"/>
    <col min="7434" max="7434" width="10.28515625" style="2" customWidth="1"/>
    <col min="7435" max="7435" width="10.42578125" style="2" customWidth="1"/>
    <col min="7436" max="7436" width="13.7109375" style="2" customWidth="1"/>
    <col min="7437" max="7437" width="12" style="2" customWidth="1"/>
    <col min="7438" max="7439" width="12.28515625" style="2" customWidth="1"/>
    <col min="7440" max="7440" width="14.5703125" style="2" customWidth="1"/>
    <col min="7441" max="7442" width="13.7109375" style="2" customWidth="1"/>
    <col min="7443" max="7443" width="15.7109375" style="2" customWidth="1"/>
    <col min="7444" max="7444" width="26.28515625" style="2" customWidth="1"/>
    <col min="7445" max="7445" width="79.5703125" style="2" customWidth="1"/>
    <col min="7446" max="7446" width="16.42578125" style="2" customWidth="1"/>
    <col min="7447" max="7447" width="12" style="2" customWidth="1"/>
    <col min="7448" max="7448" width="2.42578125" style="2" customWidth="1"/>
    <col min="7449" max="7680" width="9.140625" style="2"/>
    <col min="7681" max="7681" width="10.42578125" style="2" customWidth="1"/>
    <col min="7682" max="7682" width="45.5703125" style="2" customWidth="1"/>
    <col min="7683" max="7683" width="5" style="2" customWidth="1"/>
    <col min="7684" max="7684" width="5.28515625" style="2" customWidth="1"/>
    <col min="7685" max="7685" width="13.7109375" style="2" customWidth="1"/>
    <col min="7686" max="7686" width="12.85546875" style="2" customWidth="1"/>
    <col min="7687" max="7687" width="13" style="2" customWidth="1"/>
    <col min="7688" max="7688" width="15.140625" style="2" customWidth="1"/>
    <col min="7689" max="7689" width="12.7109375" style="2" customWidth="1"/>
    <col min="7690" max="7690" width="10.28515625" style="2" customWidth="1"/>
    <col min="7691" max="7691" width="10.42578125" style="2" customWidth="1"/>
    <col min="7692" max="7692" width="13.7109375" style="2" customWidth="1"/>
    <col min="7693" max="7693" width="12" style="2" customWidth="1"/>
    <col min="7694" max="7695" width="12.28515625" style="2" customWidth="1"/>
    <col min="7696" max="7696" width="14.5703125" style="2" customWidth="1"/>
    <col min="7697" max="7698" width="13.7109375" style="2" customWidth="1"/>
    <col min="7699" max="7699" width="15.7109375" style="2" customWidth="1"/>
    <col min="7700" max="7700" width="26.28515625" style="2" customWidth="1"/>
    <col min="7701" max="7701" width="79.5703125" style="2" customWidth="1"/>
    <col min="7702" max="7702" width="16.42578125" style="2" customWidth="1"/>
    <col min="7703" max="7703" width="12" style="2" customWidth="1"/>
    <col min="7704" max="7704" width="2.42578125" style="2" customWidth="1"/>
    <col min="7705" max="7936" width="9.140625" style="2"/>
    <col min="7937" max="7937" width="10.42578125" style="2" customWidth="1"/>
    <col min="7938" max="7938" width="45.5703125" style="2" customWidth="1"/>
    <col min="7939" max="7939" width="5" style="2" customWidth="1"/>
    <col min="7940" max="7940" width="5.28515625" style="2" customWidth="1"/>
    <col min="7941" max="7941" width="13.7109375" style="2" customWidth="1"/>
    <col min="7942" max="7942" width="12.85546875" style="2" customWidth="1"/>
    <col min="7943" max="7943" width="13" style="2" customWidth="1"/>
    <col min="7944" max="7944" width="15.140625" style="2" customWidth="1"/>
    <col min="7945" max="7945" width="12.7109375" style="2" customWidth="1"/>
    <col min="7946" max="7946" width="10.28515625" style="2" customWidth="1"/>
    <col min="7947" max="7947" width="10.42578125" style="2" customWidth="1"/>
    <col min="7948" max="7948" width="13.7109375" style="2" customWidth="1"/>
    <col min="7949" max="7949" width="12" style="2" customWidth="1"/>
    <col min="7950" max="7951" width="12.28515625" style="2" customWidth="1"/>
    <col min="7952" max="7952" width="14.5703125" style="2" customWidth="1"/>
    <col min="7953" max="7954" width="13.7109375" style="2" customWidth="1"/>
    <col min="7955" max="7955" width="15.7109375" style="2" customWidth="1"/>
    <col min="7956" max="7956" width="26.28515625" style="2" customWidth="1"/>
    <col min="7957" max="7957" width="79.5703125" style="2" customWidth="1"/>
    <col min="7958" max="7958" width="16.42578125" style="2" customWidth="1"/>
    <col min="7959" max="7959" width="12" style="2" customWidth="1"/>
    <col min="7960" max="7960" width="2.42578125" style="2" customWidth="1"/>
    <col min="7961" max="8192" width="9.140625" style="2"/>
    <col min="8193" max="8193" width="10.42578125" style="2" customWidth="1"/>
    <col min="8194" max="8194" width="45.5703125" style="2" customWidth="1"/>
    <col min="8195" max="8195" width="5" style="2" customWidth="1"/>
    <col min="8196" max="8196" width="5.28515625" style="2" customWidth="1"/>
    <col min="8197" max="8197" width="13.7109375" style="2" customWidth="1"/>
    <col min="8198" max="8198" width="12.85546875" style="2" customWidth="1"/>
    <col min="8199" max="8199" width="13" style="2" customWidth="1"/>
    <col min="8200" max="8200" width="15.140625" style="2" customWidth="1"/>
    <col min="8201" max="8201" width="12.7109375" style="2" customWidth="1"/>
    <col min="8202" max="8202" width="10.28515625" style="2" customWidth="1"/>
    <col min="8203" max="8203" width="10.42578125" style="2" customWidth="1"/>
    <col min="8204" max="8204" width="13.7109375" style="2" customWidth="1"/>
    <col min="8205" max="8205" width="12" style="2" customWidth="1"/>
    <col min="8206" max="8207" width="12.28515625" style="2" customWidth="1"/>
    <col min="8208" max="8208" width="14.5703125" style="2" customWidth="1"/>
    <col min="8209" max="8210" width="13.7109375" style="2" customWidth="1"/>
    <col min="8211" max="8211" width="15.7109375" style="2" customWidth="1"/>
    <col min="8212" max="8212" width="26.28515625" style="2" customWidth="1"/>
    <col min="8213" max="8213" width="79.5703125" style="2" customWidth="1"/>
    <col min="8214" max="8214" width="16.42578125" style="2" customWidth="1"/>
    <col min="8215" max="8215" width="12" style="2" customWidth="1"/>
    <col min="8216" max="8216" width="2.42578125" style="2" customWidth="1"/>
    <col min="8217" max="8448" width="9.140625" style="2"/>
    <col min="8449" max="8449" width="10.42578125" style="2" customWidth="1"/>
    <col min="8450" max="8450" width="45.5703125" style="2" customWidth="1"/>
    <col min="8451" max="8451" width="5" style="2" customWidth="1"/>
    <col min="8452" max="8452" width="5.28515625" style="2" customWidth="1"/>
    <col min="8453" max="8453" width="13.7109375" style="2" customWidth="1"/>
    <col min="8454" max="8454" width="12.85546875" style="2" customWidth="1"/>
    <col min="8455" max="8455" width="13" style="2" customWidth="1"/>
    <col min="8456" max="8456" width="15.140625" style="2" customWidth="1"/>
    <col min="8457" max="8457" width="12.7109375" style="2" customWidth="1"/>
    <col min="8458" max="8458" width="10.28515625" style="2" customWidth="1"/>
    <col min="8459" max="8459" width="10.42578125" style="2" customWidth="1"/>
    <col min="8460" max="8460" width="13.7109375" style="2" customWidth="1"/>
    <col min="8461" max="8461" width="12" style="2" customWidth="1"/>
    <col min="8462" max="8463" width="12.28515625" style="2" customWidth="1"/>
    <col min="8464" max="8464" width="14.5703125" style="2" customWidth="1"/>
    <col min="8465" max="8466" width="13.7109375" style="2" customWidth="1"/>
    <col min="8467" max="8467" width="15.7109375" style="2" customWidth="1"/>
    <col min="8468" max="8468" width="26.28515625" style="2" customWidth="1"/>
    <col min="8469" max="8469" width="79.5703125" style="2" customWidth="1"/>
    <col min="8470" max="8470" width="16.42578125" style="2" customWidth="1"/>
    <col min="8471" max="8471" width="12" style="2" customWidth="1"/>
    <col min="8472" max="8472" width="2.42578125" style="2" customWidth="1"/>
    <col min="8473" max="8704" width="9.140625" style="2"/>
    <col min="8705" max="8705" width="10.42578125" style="2" customWidth="1"/>
    <col min="8706" max="8706" width="45.5703125" style="2" customWidth="1"/>
    <col min="8707" max="8707" width="5" style="2" customWidth="1"/>
    <col min="8708" max="8708" width="5.28515625" style="2" customWidth="1"/>
    <col min="8709" max="8709" width="13.7109375" style="2" customWidth="1"/>
    <col min="8710" max="8710" width="12.85546875" style="2" customWidth="1"/>
    <col min="8711" max="8711" width="13" style="2" customWidth="1"/>
    <col min="8712" max="8712" width="15.140625" style="2" customWidth="1"/>
    <col min="8713" max="8713" width="12.7109375" style="2" customWidth="1"/>
    <col min="8714" max="8714" width="10.28515625" style="2" customWidth="1"/>
    <col min="8715" max="8715" width="10.42578125" style="2" customWidth="1"/>
    <col min="8716" max="8716" width="13.7109375" style="2" customWidth="1"/>
    <col min="8717" max="8717" width="12" style="2" customWidth="1"/>
    <col min="8718" max="8719" width="12.28515625" style="2" customWidth="1"/>
    <col min="8720" max="8720" width="14.5703125" style="2" customWidth="1"/>
    <col min="8721" max="8722" width="13.7109375" style="2" customWidth="1"/>
    <col min="8723" max="8723" width="15.7109375" style="2" customWidth="1"/>
    <col min="8724" max="8724" width="26.28515625" style="2" customWidth="1"/>
    <col min="8725" max="8725" width="79.5703125" style="2" customWidth="1"/>
    <col min="8726" max="8726" width="16.42578125" style="2" customWidth="1"/>
    <col min="8727" max="8727" width="12" style="2" customWidth="1"/>
    <col min="8728" max="8728" width="2.42578125" style="2" customWidth="1"/>
    <col min="8729" max="8960" width="9.140625" style="2"/>
    <col min="8961" max="8961" width="10.42578125" style="2" customWidth="1"/>
    <col min="8962" max="8962" width="45.5703125" style="2" customWidth="1"/>
    <col min="8963" max="8963" width="5" style="2" customWidth="1"/>
    <col min="8964" max="8964" width="5.28515625" style="2" customWidth="1"/>
    <col min="8965" max="8965" width="13.7109375" style="2" customWidth="1"/>
    <col min="8966" max="8966" width="12.85546875" style="2" customWidth="1"/>
    <col min="8967" max="8967" width="13" style="2" customWidth="1"/>
    <col min="8968" max="8968" width="15.140625" style="2" customWidth="1"/>
    <col min="8969" max="8969" width="12.7109375" style="2" customWidth="1"/>
    <col min="8970" max="8970" width="10.28515625" style="2" customWidth="1"/>
    <col min="8971" max="8971" width="10.42578125" style="2" customWidth="1"/>
    <col min="8972" max="8972" width="13.7109375" style="2" customWidth="1"/>
    <col min="8973" max="8973" width="12" style="2" customWidth="1"/>
    <col min="8974" max="8975" width="12.28515625" style="2" customWidth="1"/>
    <col min="8976" max="8976" width="14.5703125" style="2" customWidth="1"/>
    <col min="8977" max="8978" width="13.7109375" style="2" customWidth="1"/>
    <col min="8979" max="8979" width="15.7109375" style="2" customWidth="1"/>
    <col min="8980" max="8980" width="26.28515625" style="2" customWidth="1"/>
    <col min="8981" max="8981" width="79.5703125" style="2" customWidth="1"/>
    <col min="8982" max="8982" width="16.42578125" style="2" customWidth="1"/>
    <col min="8983" max="8983" width="12" style="2" customWidth="1"/>
    <col min="8984" max="8984" width="2.42578125" style="2" customWidth="1"/>
    <col min="8985" max="9216" width="9.140625" style="2"/>
    <col min="9217" max="9217" width="10.42578125" style="2" customWidth="1"/>
    <col min="9218" max="9218" width="45.5703125" style="2" customWidth="1"/>
    <col min="9219" max="9219" width="5" style="2" customWidth="1"/>
    <col min="9220" max="9220" width="5.28515625" style="2" customWidth="1"/>
    <col min="9221" max="9221" width="13.7109375" style="2" customWidth="1"/>
    <col min="9222" max="9222" width="12.85546875" style="2" customWidth="1"/>
    <col min="9223" max="9223" width="13" style="2" customWidth="1"/>
    <col min="9224" max="9224" width="15.140625" style="2" customWidth="1"/>
    <col min="9225" max="9225" width="12.7109375" style="2" customWidth="1"/>
    <col min="9226" max="9226" width="10.28515625" style="2" customWidth="1"/>
    <col min="9227" max="9227" width="10.42578125" style="2" customWidth="1"/>
    <col min="9228" max="9228" width="13.7109375" style="2" customWidth="1"/>
    <col min="9229" max="9229" width="12" style="2" customWidth="1"/>
    <col min="9230" max="9231" width="12.28515625" style="2" customWidth="1"/>
    <col min="9232" max="9232" width="14.5703125" style="2" customWidth="1"/>
    <col min="9233" max="9234" width="13.7109375" style="2" customWidth="1"/>
    <col min="9235" max="9235" width="15.7109375" style="2" customWidth="1"/>
    <col min="9236" max="9236" width="26.28515625" style="2" customWidth="1"/>
    <col min="9237" max="9237" width="79.5703125" style="2" customWidth="1"/>
    <col min="9238" max="9238" width="16.42578125" style="2" customWidth="1"/>
    <col min="9239" max="9239" width="12" style="2" customWidth="1"/>
    <col min="9240" max="9240" width="2.42578125" style="2" customWidth="1"/>
    <col min="9241" max="9472" width="9.140625" style="2"/>
    <col min="9473" max="9473" width="10.42578125" style="2" customWidth="1"/>
    <col min="9474" max="9474" width="45.5703125" style="2" customWidth="1"/>
    <col min="9475" max="9475" width="5" style="2" customWidth="1"/>
    <col min="9476" max="9476" width="5.28515625" style="2" customWidth="1"/>
    <col min="9477" max="9477" width="13.7109375" style="2" customWidth="1"/>
    <col min="9478" max="9478" width="12.85546875" style="2" customWidth="1"/>
    <col min="9479" max="9479" width="13" style="2" customWidth="1"/>
    <col min="9480" max="9480" width="15.140625" style="2" customWidth="1"/>
    <col min="9481" max="9481" width="12.7109375" style="2" customWidth="1"/>
    <col min="9482" max="9482" width="10.28515625" style="2" customWidth="1"/>
    <col min="9483" max="9483" width="10.42578125" style="2" customWidth="1"/>
    <col min="9484" max="9484" width="13.7109375" style="2" customWidth="1"/>
    <col min="9485" max="9485" width="12" style="2" customWidth="1"/>
    <col min="9486" max="9487" width="12.28515625" style="2" customWidth="1"/>
    <col min="9488" max="9488" width="14.5703125" style="2" customWidth="1"/>
    <col min="9489" max="9490" width="13.7109375" style="2" customWidth="1"/>
    <col min="9491" max="9491" width="15.7109375" style="2" customWidth="1"/>
    <col min="9492" max="9492" width="26.28515625" style="2" customWidth="1"/>
    <col min="9493" max="9493" width="79.5703125" style="2" customWidth="1"/>
    <col min="9494" max="9494" width="16.42578125" style="2" customWidth="1"/>
    <col min="9495" max="9495" width="12" style="2" customWidth="1"/>
    <col min="9496" max="9496" width="2.42578125" style="2" customWidth="1"/>
    <col min="9497" max="9728" width="9.140625" style="2"/>
    <col min="9729" max="9729" width="10.42578125" style="2" customWidth="1"/>
    <col min="9730" max="9730" width="45.5703125" style="2" customWidth="1"/>
    <col min="9731" max="9731" width="5" style="2" customWidth="1"/>
    <col min="9732" max="9732" width="5.28515625" style="2" customWidth="1"/>
    <col min="9733" max="9733" width="13.7109375" style="2" customWidth="1"/>
    <col min="9734" max="9734" width="12.85546875" style="2" customWidth="1"/>
    <col min="9735" max="9735" width="13" style="2" customWidth="1"/>
    <col min="9736" max="9736" width="15.140625" style="2" customWidth="1"/>
    <col min="9737" max="9737" width="12.7109375" style="2" customWidth="1"/>
    <col min="9738" max="9738" width="10.28515625" style="2" customWidth="1"/>
    <col min="9739" max="9739" width="10.42578125" style="2" customWidth="1"/>
    <col min="9740" max="9740" width="13.7109375" style="2" customWidth="1"/>
    <col min="9741" max="9741" width="12" style="2" customWidth="1"/>
    <col min="9742" max="9743" width="12.28515625" style="2" customWidth="1"/>
    <col min="9744" max="9744" width="14.5703125" style="2" customWidth="1"/>
    <col min="9745" max="9746" width="13.7109375" style="2" customWidth="1"/>
    <col min="9747" max="9747" width="15.7109375" style="2" customWidth="1"/>
    <col min="9748" max="9748" width="26.28515625" style="2" customWidth="1"/>
    <col min="9749" max="9749" width="79.5703125" style="2" customWidth="1"/>
    <col min="9750" max="9750" width="16.42578125" style="2" customWidth="1"/>
    <col min="9751" max="9751" width="12" style="2" customWidth="1"/>
    <col min="9752" max="9752" width="2.42578125" style="2" customWidth="1"/>
    <col min="9753" max="9984" width="9.140625" style="2"/>
    <col min="9985" max="9985" width="10.42578125" style="2" customWidth="1"/>
    <col min="9986" max="9986" width="45.5703125" style="2" customWidth="1"/>
    <col min="9987" max="9987" width="5" style="2" customWidth="1"/>
    <col min="9988" max="9988" width="5.28515625" style="2" customWidth="1"/>
    <col min="9989" max="9989" width="13.7109375" style="2" customWidth="1"/>
    <col min="9990" max="9990" width="12.85546875" style="2" customWidth="1"/>
    <col min="9991" max="9991" width="13" style="2" customWidth="1"/>
    <col min="9992" max="9992" width="15.140625" style="2" customWidth="1"/>
    <col min="9993" max="9993" width="12.7109375" style="2" customWidth="1"/>
    <col min="9994" max="9994" width="10.28515625" style="2" customWidth="1"/>
    <col min="9995" max="9995" width="10.42578125" style="2" customWidth="1"/>
    <col min="9996" max="9996" width="13.7109375" style="2" customWidth="1"/>
    <col min="9997" max="9997" width="12" style="2" customWidth="1"/>
    <col min="9998" max="9999" width="12.28515625" style="2" customWidth="1"/>
    <col min="10000" max="10000" width="14.5703125" style="2" customWidth="1"/>
    <col min="10001" max="10002" width="13.7109375" style="2" customWidth="1"/>
    <col min="10003" max="10003" width="15.7109375" style="2" customWidth="1"/>
    <col min="10004" max="10004" width="26.28515625" style="2" customWidth="1"/>
    <col min="10005" max="10005" width="79.5703125" style="2" customWidth="1"/>
    <col min="10006" max="10006" width="16.42578125" style="2" customWidth="1"/>
    <col min="10007" max="10007" width="12" style="2" customWidth="1"/>
    <col min="10008" max="10008" width="2.42578125" style="2" customWidth="1"/>
    <col min="10009" max="10240" width="9.140625" style="2"/>
    <col min="10241" max="10241" width="10.42578125" style="2" customWidth="1"/>
    <col min="10242" max="10242" width="45.5703125" style="2" customWidth="1"/>
    <col min="10243" max="10243" width="5" style="2" customWidth="1"/>
    <col min="10244" max="10244" width="5.28515625" style="2" customWidth="1"/>
    <col min="10245" max="10245" width="13.7109375" style="2" customWidth="1"/>
    <col min="10246" max="10246" width="12.85546875" style="2" customWidth="1"/>
    <col min="10247" max="10247" width="13" style="2" customWidth="1"/>
    <col min="10248" max="10248" width="15.140625" style="2" customWidth="1"/>
    <col min="10249" max="10249" width="12.7109375" style="2" customWidth="1"/>
    <col min="10250" max="10250" width="10.28515625" style="2" customWidth="1"/>
    <col min="10251" max="10251" width="10.42578125" style="2" customWidth="1"/>
    <col min="10252" max="10252" width="13.7109375" style="2" customWidth="1"/>
    <col min="10253" max="10253" width="12" style="2" customWidth="1"/>
    <col min="10254" max="10255" width="12.28515625" style="2" customWidth="1"/>
    <col min="10256" max="10256" width="14.5703125" style="2" customWidth="1"/>
    <col min="10257" max="10258" width="13.7109375" style="2" customWidth="1"/>
    <col min="10259" max="10259" width="15.7109375" style="2" customWidth="1"/>
    <col min="10260" max="10260" width="26.28515625" style="2" customWidth="1"/>
    <col min="10261" max="10261" width="79.5703125" style="2" customWidth="1"/>
    <col min="10262" max="10262" width="16.42578125" style="2" customWidth="1"/>
    <col min="10263" max="10263" width="12" style="2" customWidth="1"/>
    <col min="10264" max="10264" width="2.42578125" style="2" customWidth="1"/>
    <col min="10265" max="10496" width="9.140625" style="2"/>
    <col min="10497" max="10497" width="10.42578125" style="2" customWidth="1"/>
    <col min="10498" max="10498" width="45.5703125" style="2" customWidth="1"/>
    <col min="10499" max="10499" width="5" style="2" customWidth="1"/>
    <col min="10500" max="10500" width="5.28515625" style="2" customWidth="1"/>
    <col min="10501" max="10501" width="13.7109375" style="2" customWidth="1"/>
    <col min="10502" max="10502" width="12.85546875" style="2" customWidth="1"/>
    <col min="10503" max="10503" width="13" style="2" customWidth="1"/>
    <col min="10504" max="10504" width="15.140625" style="2" customWidth="1"/>
    <col min="10505" max="10505" width="12.7109375" style="2" customWidth="1"/>
    <col min="10506" max="10506" width="10.28515625" style="2" customWidth="1"/>
    <col min="10507" max="10507" width="10.42578125" style="2" customWidth="1"/>
    <col min="10508" max="10508" width="13.7109375" style="2" customWidth="1"/>
    <col min="10509" max="10509" width="12" style="2" customWidth="1"/>
    <col min="10510" max="10511" width="12.28515625" style="2" customWidth="1"/>
    <col min="10512" max="10512" width="14.5703125" style="2" customWidth="1"/>
    <col min="10513" max="10514" width="13.7109375" style="2" customWidth="1"/>
    <col min="10515" max="10515" width="15.7109375" style="2" customWidth="1"/>
    <col min="10516" max="10516" width="26.28515625" style="2" customWidth="1"/>
    <col min="10517" max="10517" width="79.5703125" style="2" customWidth="1"/>
    <col min="10518" max="10518" width="16.42578125" style="2" customWidth="1"/>
    <col min="10519" max="10519" width="12" style="2" customWidth="1"/>
    <col min="10520" max="10520" width="2.42578125" style="2" customWidth="1"/>
    <col min="10521" max="10752" width="9.140625" style="2"/>
    <col min="10753" max="10753" width="10.42578125" style="2" customWidth="1"/>
    <col min="10754" max="10754" width="45.5703125" style="2" customWidth="1"/>
    <col min="10755" max="10755" width="5" style="2" customWidth="1"/>
    <col min="10756" max="10756" width="5.28515625" style="2" customWidth="1"/>
    <col min="10757" max="10757" width="13.7109375" style="2" customWidth="1"/>
    <col min="10758" max="10758" width="12.85546875" style="2" customWidth="1"/>
    <col min="10759" max="10759" width="13" style="2" customWidth="1"/>
    <col min="10760" max="10760" width="15.140625" style="2" customWidth="1"/>
    <col min="10761" max="10761" width="12.7109375" style="2" customWidth="1"/>
    <col min="10762" max="10762" width="10.28515625" style="2" customWidth="1"/>
    <col min="10763" max="10763" width="10.42578125" style="2" customWidth="1"/>
    <col min="10764" max="10764" width="13.7109375" style="2" customWidth="1"/>
    <col min="10765" max="10765" width="12" style="2" customWidth="1"/>
    <col min="10766" max="10767" width="12.28515625" style="2" customWidth="1"/>
    <col min="10768" max="10768" width="14.5703125" style="2" customWidth="1"/>
    <col min="10769" max="10770" width="13.7109375" style="2" customWidth="1"/>
    <col min="10771" max="10771" width="15.7109375" style="2" customWidth="1"/>
    <col min="10772" max="10772" width="26.28515625" style="2" customWidth="1"/>
    <col min="10773" max="10773" width="79.5703125" style="2" customWidth="1"/>
    <col min="10774" max="10774" width="16.42578125" style="2" customWidth="1"/>
    <col min="10775" max="10775" width="12" style="2" customWidth="1"/>
    <col min="10776" max="10776" width="2.42578125" style="2" customWidth="1"/>
    <col min="10777" max="11008" width="9.140625" style="2"/>
    <col min="11009" max="11009" width="10.42578125" style="2" customWidth="1"/>
    <col min="11010" max="11010" width="45.5703125" style="2" customWidth="1"/>
    <col min="11011" max="11011" width="5" style="2" customWidth="1"/>
    <col min="11012" max="11012" width="5.28515625" style="2" customWidth="1"/>
    <col min="11013" max="11013" width="13.7109375" style="2" customWidth="1"/>
    <col min="11014" max="11014" width="12.85546875" style="2" customWidth="1"/>
    <col min="11015" max="11015" width="13" style="2" customWidth="1"/>
    <col min="11016" max="11016" width="15.140625" style="2" customWidth="1"/>
    <col min="11017" max="11017" width="12.7109375" style="2" customWidth="1"/>
    <col min="11018" max="11018" width="10.28515625" style="2" customWidth="1"/>
    <col min="11019" max="11019" width="10.42578125" style="2" customWidth="1"/>
    <col min="11020" max="11020" width="13.7109375" style="2" customWidth="1"/>
    <col min="11021" max="11021" width="12" style="2" customWidth="1"/>
    <col min="11022" max="11023" width="12.28515625" style="2" customWidth="1"/>
    <col min="11024" max="11024" width="14.5703125" style="2" customWidth="1"/>
    <col min="11025" max="11026" width="13.7109375" style="2" customWidth="1"/>
    <col min="11027" max="11027" width="15.7109375" style="2" customWidth="1"/>
    <col min="11028" max="11028" width="26.28515625" style="2" customWidth="1"/>
    <col min="11029" max="11029" width="79.5703125" style="2" customWidth="1"/>
    <col min="11030" max="11030" width="16.42578125" style="2" customWidth="1"/>
    <col min="11031" max="11031" width="12" style="2" customWidth="1"/>
    <col min="11032" max="11032" width="2.42578125" style="2" customWidth="1"/>
    <col min="11033" max="11264" width="9.140625" style="2"/>
    <col min="11265" max="11265" width="10.42578125" style="2" customWidth="1"/>
    <col min="11266" max="11266" width="45.5703125" style="2" customWidth="1"/>
    <col min="11267" max="11267" width="5" style="2" customWidth="1"/>
    <col min="11268" max="11268" width="5.28515625" style="2" customWidth="1"/>
    <col min="11269" max="11269" width="13.7109375" style="2" customWidth="1"/>
    <col min="11270" max="11270" width="12.85546875" style="2" customWidth="1"/>
    <col min="11271" max="11271" width="13" style="2" customWidth="1"/>
    <col min="11272" max="11272" width="15.140625" style="2" customWidth="1"/>
    <col min="11273" max="11273" width="12.7109375" style="2" customWidth="1"/>
    <col min="11274" max="11274" width="10.28515625" style="2" customWidth="1"/>
    <col min="11275" max="11275" width="10.42578125" style="2" customWidth="1"/>
    <col min="11276" max="11276" width="13.7109375" style="2" customWidth="1"/>
    <col min="11277" max="11277" width="12" style="2" customWidth="1"/>
    <col min="11278" max="11279" width="12.28515625" style="2" customWidth="1"/>
    <col min="11280" max="11280" width="14.5703125" style="2" customWidth="1"/>
    <col min="11281" max="11282" width="13.7109375" style="2" customWidth="1"/>
    <col min="11283" max="11283" width="15.7109375" style="2" customWidth="1"/>
    <col min="11284" max="11284" width="26.28515625" style="2" customWidth="1"/>
    <col min="11285" max="11285" width="79.5703125" style="2" customWidth="1"/>
    <col min="11286" max="11286" width="16.42578125" style="2" customWidth="1"/>
    <col min="11287" max="11287" width="12" style="2" customWidth="1"/>
    <col min="11288" max="11288" width="2.42578125" style="2" customWidth="1"/>
    <col min="11289" max="11520" width="9.140625" style="2"/>
    <col min="11521" max="11521" width="10.42578125" style="2" customWidth="1"/>
    <col min="11522" max="11522" width="45.5703125" style="2" customWidth="1"/>
    <col min="11523" max="11523" width="5" style="2" customWidth="1"/>
    <col min="11524" max="11524" width="5.28515625" style="2" customWidth="1"/>
    <col min="11525" max="11525" width="13.7109375" style="2" customWidth="1"/>
    <col min="11526" max="11526" width="12.85546875" style="2" customWidth="1"/>
    <col min="11527" max="11527" width="13" style="2" customWidth="1"/>
    <col min="11528" max="11528" width="15.140625" style="2" customWidth="1"/>
    <col min="11529" max="11529" width="12.7109375" style="2" customWidth="1"/>
    <col min="11530" max="11530" width="10.28515625" style="2" customWidth="1"/>
    <col min="11531" max="11531" width="10.42578125" style="2" customWidth="1"/>
    <col min="11532" max="11532" width="13.7109375" style="2" customWidth="1"/>
    <col min="11533" max="11533" width="12" style="2" customWidth="1"/>
    <col min="11534" max="11535" width="12.28515625" style="2" customWidth="1"/>
    <col min="11536" max="11536" width="14.5703125" style="2" customWidth="1"/>
    <col min="11537" max="11538" width="13.7109375" style="2" customWidth="1"/>
    <col min="11539" max="11539" width="15.7109375" style="2" customWidth="1"/>
    <col min="11540" max="11540" width="26.28515625" style="2" customWidth="1"/>
    <col min="11541" max="11541" width="79.5703125" style="2" customWidth="1"/>
    <col min="11542" max="11542" width="16.42578125" style="2" customWidth="1"/>
    <col min="11543" max="11543" width="12" style="2" customWidth="1"/>
    <col min="11544" max="11544" width="2.42578125" style="2" customWidth="1"/>
    <col min="11545" max="11776" width="9.140625" style="2"/>
    <col min="11777" max="11777" width="10.42578125" style="2" customWidth="1"/>
    <col min="11778" max="11778" width="45.5703125" style="2" customWidth="1"/>
    <col min="11779" max="11779" width="5" style="2" customWidth="1"/>
    <col min="11780" max="11780" width="5.28515625" style="2" customWidth="1"/>
    <col min="11781" max="11781" width="13.7109375" style="2" customWidth="1"/>
    <col min="11782" max="11782" width="12.85546875" style="2" customWidth="1"/>
    <col min="11783" max="11783" width="13" style="2" customWidth="1"/>
    <col min="11784" max="11784" width="15.140625" style="2" customWidth="1"/>
    <col min="11785" max="11785" width="12.7109375" style="2" customWidth="1"/>
    <col min="11786" max="11786" width="10.28515625" style="2" customWidth="1"/>
    <col min="11787" max="11787" width="10.42578125" style="2" customWidth="1"/>
    <col min="11788" max="11788" width="13.7109375" style="2" customWidth="1"/>
    <col min="11789" max="11789" width="12" style="2" customWidth="1"/>
    <col min="11790" max="11791" width="12.28515625" style="2" customWidth="1"/>
    <col min="11792" max="11792" width="14.5703125" style="2" customWidth="1"/>
    <col min="11793" max="11794" width="13.7109375" style="2" customWidth="1"/>
    <col min="11795" max="11795" width="15.7109375" style="2" customWidth="1"/>
    <col min="11796" max="11796" width="26.28515625" style="2" customWidth="1"/>
    <col min="11797" max="11797" width="79.5703125" style="2" customWidth="1"/>
    <col min="11798" max="11798" width="16.42578125" style="2" customWidth="1"/>
    <col min="11799" max="11799" width="12" style="2" customWidth="1"/>
    <col min="11800" max="11800" width="2.42578125" style="2" customWidth="1"/>
    <col min="11801" max="12032" width="9.140625" style="2"/>
    <col min="12033" max="12033" width="10.42578125" style="2" customWidth="1"/>
    <col min="12034" max="12034" width="45.5703125" style="2" customWidth="1"/>
    <col min="12035" max="12035" width="5" style="2" customWidth="1"/>
    <col min="12036" max="12036" width="5.28515625" style="2" customWidth="1"/>
    <col min="12037" max="12037" width="13.7109375" style="2" customWidth="1"/>
    <col min="12038" max="12038" width="12.85546875" style="2" customWidth="1"/>
    <col min="12039" max="12039" width="13" style="2" customWidth="1"/>
    <col min="12040" max="12040" width="15.140625" style="2" customWidth="1"/>
    <col min="12041" max="12041" width="12.7109375" style="2" customWidth="1"/>
    <col min="12042" max="12042" width="10.28515625" style="2" customWidth="1"/>
    <col min="12043" max="12043" width="10.42578125" style="2" customWidth="1"/>
    <col min="12044" max="12044" width="13.7109375" style="2" customWidth="1"/>
    <col min="12045" max="12045" width="12" style="2" customWidth="1"/>
    <col min="12046" max="12047" width="12.28515625" style="2" customWidth="1"/>
    <col min="12048" max="12048" width="14.5703125" style="2" customWidth="1"/>
    <col min="12049" max="12050" width="13.7109375" style="2" customWidth="1"/>
    <col min="12051" max="12051" width="15.7109375" style="2" customWidth="1"/>
    <col min="12052" max="12052" width="26.28515625" style="2" customWidth="1"/>
    <col min="12053" max="12053" width="79.5703125" style="2" customWidth="1"/>
    <col min="12054" max="12054" width="16.42578125" style="2" customWidth="1"/>
    <col min="12055" max="12055" width="12" style="2" customWidth="1"/>
    <col min="12056" max="12056" width="2.42578125" style="2" customWidth="1"/>
    <col min="12057" max="12288" width="9.140625" style="2"/>
    <col min="12289" max="12289" width="10.42578125" style="2" customWidth="1"/>
    <col min="12290" max="12290" width="45.5703125" style="2" customWidth="1"/>
    <col min="12291" max="12291" width="5" style="2" customWidth="1"/>
    <col min="12292" max="12292" width="5.28515625" style="2" customWidth="1"/>
    <col min="12293" max="12293" width="13.7109375" style="2" customWidth="1"/>
    <col min="12294" max="12294" width="12.85546875" style="2" customWidth="1"/>
    <col min="12295" max="12295" width="13" style="2" customWidth="1"/>
    <col min="12296" max="12296" width="15.140625" style="2" customWidth="1"/>
    <col min="12297" max="12297" width="12.7109375" style="2" customWidth="1"/>
    <col min="12298" max="12298" width="10.28515625" style="2" customWidth="1"/>
    <col min="12299" max="12299" width="10.42578125" style="2" customWidth="1"/>
    <col min="12300" max="12300" width="13.7109375" style="2" customWidth="1"/>
    <col min="12301" max="12301" width="12" style="2" customWidth="1"/>
    <col min="12302" max="12303" width="12.28515625" style="2" customWidth="1"/>
    <col min="12304" max="12304" width="14.5703125" style="2" customWidth="1"/>
    <col min="12305" max="12306" width="13.7109375" style="2" customWidth="1"/>
    <col min="12307" max="12307" width="15.7109375" style="2" customWidth="1"/>
    <col min="12308" max="12308" width="26.28515625" style="2" customWidth="1"/>
    <col min="12309" max="12309" width="79.5703125" style="2" customWidth="1"/>
    <col min="12310" max="12310" width="16.42578125" style="2" customWidth="1"/>
    <col min="12311" max="12311" width="12" style="2" customWidth="1"/>
    <col min="12312" max="12312" width="2.42578125" style="2" customWidth="1"/>
    <col min="12313" max="12544" width="9.140625" style="2"/>
    <col min="12545" max="12545" width="10.42578125" style="2" customWidth="1"/>
    <col min="12546" max="12546" width="45.5703125" style="2" customWidth="1"/>
    <col min="12547" max="12547" width="5" style="2" customWidth="1"/>
    <col min="12548" max="12548" width="5.28515625" style="2" customWidth="1"/>
    <col min="12549" max="12549" width="13.7109375" style="2" customWidth="1"/>
    <col min="12550" max="12550" width="12.85546875" style="2" customWidth="1"/>
    <col min="12551" max="12551" width="13" style="2" customWidth="1"/>
    <col min="12552" max="12552" width="15.140625" style="2" customWidth="1"/>
    <col min="12553" max="12553" width="12.7109375" style="2" customWidth="1"/>
    <col min="12554" max="12554" width="10.28515625" style="2" customWidth="1"/>
    <col min="12555" max="12555" width="10.42578125" style="2" customWidth="1"/>
    <col min="12556" max="12556" width="13.7109375" style="2" customWidth="1"/>
    <col min="12557" max="12557" width="12" style="2" customWidth="1"/>
    <col min="12558" max="12559" width="12.28515625" style="2" customWidth="1"/>
    <col min="12560" max="12560" width="14.5703125" style="2" customWidth="1"/>
    <col min="12561" max="12562" width="13.7109375" style="2" customWidth="1"/>
    <col min="12563" max="12563" width="15.7109375" style="2" customWidth="1"/>
    <col min="12564" max="12564" width="26.28515625" style="2" customWidth="1"/>
    <col min="12565" max="12565" width="79.5703125" style="2" customWidth="1"/>
    <col min="12566" max="12566" width="16.42578125" style="2" customWidth="1"/>
    <col min="12567" max="12567" width="12" style="2" customWidth="1"/>
    <col min="12568" max="12568" width="2.42578125" style="2" customWidth="1"/>
    <col min="12569" max="12800" width="9.140625" style="2"/>
    <col min="12801" max="12801" width="10.42578125" style="2" customWidth="1"/>
    <col min="12802" max="12802" width="45.5703125" style="2" customWidth="1"/>
    <col min="12803" max="12803" width="5" style="2" customWidth="1"/>
    <col min="12804" max="12804" width="5.28515625" style="2" customWidth="1"/>
    <col min="12805" max="12805" width="13.7109375" style="2" customWidth="1"/>
    <col min="12806" max="12806" width="12.85546875" style="2" customWidth="1"/>
    <col min="12807" max="12807" width="13" style="2" customWidth="1"/>
    <col min="12808" max="12808" width="15.140625" style="2" customWidth="1"/>
    <col min="12809" max="12809" width="12.7109375" style="2" customWidth="1"/>
    <col min="12810" max="12810" width="10.28515625" style="2" customWidth="1"/>
    <col min="12811" max="12811" width="10.42578125" style="2" customWidth="1"/>
    <col min="12812" max="12812" width="13.7109375" style="2" customWidth="1"/>
    <col min="12813" max="12813" width="12" style="2" customWidth="1"/>
    <col min="12814" max="12815" width="12.28515625" style="2" customWidth="1"/>
    <col min="12816" max="12816" width="14.5703125" style="2" customWidth="1"/>
    <col min="12817" max="12818" width="13.7109375" style="2" customWidth="1"/>
    <col min="12819" max="12819" width="15.7109375" style="2" customWidth="1"/>
    <col min="12820" max="12820" width="26.28515625" style="2" customWidth="1"/>
    <col min="12821" max="12821" width="79.5703125" style="2" customWidth="1"/>
    <col min="12822" max="12822" width="16.42578125" style="2" customWidth="1"/>
    <col min="12823" max="12823" width="12" style="2" customWidth="1"/>
    <col min="12824" max="12824" width="2.42578125" style="2" customWidth="1"/>
    <col min="12825" max="13056" width="9.140625" style="2"/>
    <col min="13057" max="13057" width="10.42578125" style="2" customWidth="1"/>
    <col min="13058" max="13058" width="45.5703125" style="2" customWidth="1"/>
    <col min="13059" max="13059" width="5" style="2" customWidth="1"/>
    <col min="13060" max="13060" width="5.28515625" style="2" customWidth="1"/>
    <col min="13061" max="13061" width="13.7109375" style="2" customWidth="1"/>
    <col min="13062" max="13062" width="12.85546875" style="2" customWidth="1"/>
    <col min="13063" max="13063" width="13" style="2" customWidth="1"/>
    <col min="13064" max="13064" width="15.140625" style="2" customWidth="1"/>
    <col min="13065" max="13065" width="12.7109375" style="2" customWidth="1"/>
    <col min="13066" max="13066" width="10.28515625" style="2" customWidth="1"/>
    <col min="13067" max="13067" width="10.42578125" style="2" customWidth="1"/>
    <col min="13068" max="13068" width="13.7109375" style="2" customWidth="1"/>
    <col min="13069" max="13069" width="12" style="2" customWidth="1"/>
    <col min="13070" max="13071" width="12.28515625" style="2" customWidth="1"/>
    <col min="13072" max="13072" width="14.5703125" style="2" customWidth="1"/>
    <col min="13073" max="13074" width="13.7109375" style="2" customWidth="1"/>
    <col min="13075" max="13075" width="15.7109375" style="2" customWidth="1"/>
    <col min="13076" max="13076" width="26.28515625" style="2" customWidth="1"/>
    <col min="13077" max="13077" width="79.5703125" style="2" customWidth="1"/>
    <col min="13078" max="13078" width="16.42578125" style="2" customWidth="1"/>
    <col min="13079" max="13079" width="12" style="2" customWidth="1"/>
    <col min="13080" max="13080" width="2.42578125" style="2" customWidth="1"/>
    <col min="13081" max="13312" width="9.140625" style="2"/>
    <col min="13313" max="13313" width="10.42578125" style="2" customWidth="1"/>
    <col min="13314" max="13314" width="45.5703125" style="2" customWidth="1"/>
    <col min="13315" max="13315" width="5" style="2" customWidth="1"/>
    <col min="13316" max="13316" width="5.28515625" style="2" customWidth="1"/>
    <col min="13317" max="13317" width="13.7109375" style="2" customWidth="1"/>
    <col min="13318" max="13318" width="12.85546875" style="2" customWidth="1"/>
    <col min="13319" max="13319" width="13" style="2" customWidth="1"/>
    <col min="13320" max="13320" width="15.140625" style="2" customWidth="1"/>
    <col min="13321" max="13321" width="12.7109375" style="2" customWidth="1"/>
    <col min="13322" max="13322" width="10.28515625" style="2" customWidth="1"/>
    <col min="13323" max="13323" width="10.42578125" style="2" customWidth="1"/>
    <col min="13324" max="13324" width="13.7109375" style="2" customWidth="1"/>
    <col min="13325" max="13325" width="12" style="2" customWidth="1"/>
    <col min="13326" max="13327" width="12.28515625" style="2" customWidth="1"/>
    <col min="13328" max="13328" width="14.5703125" style="2" customWidth="1"/>
    <col min="13329" max="13330" width="13.7109375" style="2" customWidth="1"/>
    <col min="13331" max="13331" width="15.7109375" style="2" customWidth="1"/>
    <col min="13332" max="13332" width="26.28515625" style="2" customWidth="1"/>
    <col min="13333" max="13333" width="79.5703125" style="2" customWidth="1"/>
    <col min="13334" max="13334" width="16.42578125" style="2" customWidth="1"/>
    <col min="13335" max="13335" width="12" style="2" customWidth="1"/>
    <col min="13336" max="13336" width="2.42578125" style="2" customWidth="1"/>
    <col min="13337" max="13568" width="9.140625" style="2"/>
    <col min="13569" max="13569" width="10.42578125" style="2" customWidth="1"/>
    <col min="13570" max="13570" width="45.5703125" style="2" customWidth="1"/>
    <col min="13571" max="13571" width="5" style="2" customWidth="1"/>
    <col min="13572" max="13572" width="5.28515625" style="2" customWidth="1"/>
    <col min="13573" max="13573" width="13.7109375" style="2" customWidth="1"/>
    <col min="13574" max="13574" width="12.85546875" style="2" customWidth="1"/>
    <col min="13575" max="13575" width="13" style="2" customWidth="1"/>
    <col min="13576" max="13576" width="15.140625" style="2" customWidth="1"/>
    <col min="13577" max="13577" width="12.7109375" style="2" customWidth="1"/>
    <col min="13578" max="13578" width="10.28515625" style="2" customWidth="1"/>
    <col min="13579" max="13579" width="10.42578125" style="2" customWidth="1"/>
    <col min="13580" max="13580" width="13.7109375" style="2" customWidth="1"/>
    <col min="13581" max="13581" width="12" style="2" customWidth="1"/>
    <col min="13582" max="13583" width="12.28515625" style="2" customWidth="1"/>
    <col min="13584" max="13584" width="14.5703125" style="2" customWidth="1"/>
    <col min="13585" max="13586" width="13.7109375" style="2" customWidth="1"/>
    <col min="13587" max="13587" width="15.7109375" style="2" customWidth="1"/>
    <col min="13588" max="13588" width="26.28515625" style="2" customWidth="1"/>
    <col min="13589" max="13589" width="79.5703125" style="2" customWidth="1"/>
    <col min="13590" max="13590" width="16.42578125" style="2" customWidth="1"/>
    <col min="13591" max="13591" width="12" style="2" customWidth="1"/>
    <col min="13592" max="13592" width="2.42578125" style="2" customWidth="1"/>
    <col min="13593" max="13824" width="9.140625" style="2"/>
    <col min="13825" max="13825" width="10.42578125" style="2" customWidth="1"/>
    <col min="13826" max="13826" width="45.5703125" style="2" customWidth="1"/>
    <col min="13827" max="13827" width="5" style="2" customWidth="1"/>
    <col min="13828" max="13828" width="5.28515625" style="2" customWidth="1"/>
    <col min="13829" max="13829" width="13.7109375" style="2" customWidth="1"/>
    <col min="13830" max="13830" width="12.85546875" style="2" customWidth="1"/>
    <col min="13831" max="13831" width="13" style="2" customWidth="1"/>
    <col min="13832" max="13832" width="15.140625" style="2" customWidth="1"/>
    <col min="13833" max="13833" width="12.7109375" style="2" customWidth="1"/>
    <col min="13834" max="13834" width="10.28515625" style="2" customWidth="1"/>
    <col min="13835" max="13835" width="10.42578125" style="2" customWidth="1"/>
    <col min="13836" max="13836" width="13.7109375" style="2" customWidth="1"/>
    <col min="13837" max="13837" width="12" style="2" customWidth="1"/>
    <col min="13838" max="13839" width="12.28515625" style="2" customWidth="1"/>
    <col min="13840" max="13840" width="14.5703125" style="2" customWidth="1"/>
    <col min="13841" max="13842" width="13.7109375" style="2" customWidth="1"/>
    <col min="13843" max="13843" width="15.7109375" style="2" customWidth="1"/>
    <col min="13844" max="13844" width="26.28515625" style="2" customWidth="1"/>
    <col min="13845" max="13845" width="79.5703125" style="2" customWidth="1"/>
    <col min="13846" max="13846" width="16.42578125" style="2" customWidth="1"/>
    <col min="13847" max="13847" width="12" style="2" customWidth="1"/>
    <col min="13848" max="13848" width="2.42578125" style="2" customWidth="1"/>
    <col min="13849" max="14080" width="9.140625" style="2"/>
    <col min="14081" max="14081" width="10.42578125" style="2" customWidth="1"/>
    <col min="14082" max="14082" width="45.5703125" style="2" customWidth="1"/>
    <col min="14083" max="14083" width="5" style="2" customWidth="1"/>
    <col min="14084" max="14084" width="5.28515625" style="2" customWidth="1"/>
    <col min="14085" max="14085" width="13.7109375" style="2" customWidth="1"/>
    <col min="14086" max="14086" width="12.85546875" style="2" customWidth="1"/>
    <col min="14087" max="14087" width="13" style="2" customWidth="1"/>
    <col min="14088" max="14088" width="15.140625" style="2" customWidth="1"/>
    <col min="14089" max="14089" width="12.7109375" style="2" customWidth="1"/>
    <col min="14090" max="14090" width="10.28515625" style="2" customWidth="1"/>
    <col min="14091" max="14091" width="10.42578125" style="2" customWidth="1"/>
    <col min="14092" max="14092" width="13.7109375" style="2" customWidth="1"/>
    <col min="14093" max="14093" width="12" style="2" customWidth="1"/>
    <col min="14094" max="14095" width="12.28515625" style="2" customWidth="1"/>
    <col min="14096" max="14096" width="14.5703125" style="2" customWidth="1"/>
    <col min="14097" max="14098" width="13.7109375" style="2" customWidth="1"/>
    <col min="14099" max="14099" width="15.7109375" style="2" customWidth="1"/>
    <col min="14100" max="14100" width="26.28515625" style="2" customWidth="1"/>
    <col min="14101" max="14101" width="79.5703125" style="2" customWidth="1"/>
    <col min="14102" max="14102" width="16.42578125" style="2" customWidth="1"/>
    <col min="14103" max="14103" width="12" style="2" customWidth="1"/>
    <col min="14104" max="14104" width="2.42578125" style="2" customWidth="1"/>
    <col min="14105" max="14336" width="9.140625" style="2"/>
    <col min="14337" max="14337" width="10.42578125" style="2" customWidth="1"/>
    <col min="14338" max="14338" width="45.5703125" style="2" customWidth="1"/>
    <col min="14339" max="14339" width="5" style="2" customWidth="1"/>
    <col min="14340" max="14340" width="5.28515625" style="2" customWidth="1"/>
    <col min="14341" max="14341" width="13.7109375" style="2" customWidth="1"/>
    <col min="14342" max="14342" width="12.85546875" style="2" customWidth="1"/>
    <col min="14343" max="14343" width="13" style="2" customWidth="1"/>
    <col min="14344" max="14344" width="15.140625" style="2" customWidth="1"/>
    <col min="14345" max="14345" width="12.7109375" style="2" customWidth="1"/>
    <col min="14346" max="14346" width="10.28515625" style="2" customWidth="1"/>
    <col min="14347" max="14347" width="10.42578125" style="2" customWidth="1"/>
    <col min="14348" max="14348" width="13.7109375" style="2" customWidth="1"/>
    <col min="14349" max="14349" width="12" style="2" customWidth="1"/>
    <col min="14350" max="14351" width="12.28515625" style="2" customWidth="1"/>
    <col min="14352" max="14352" width="14.5703125" style="2" customWidth="1"/>
    <col min="14353" max="14354" width="13.7109375" style="2" customWidth="1"/>
    <col min="14355" max="14355" width="15.7109375" style="2" customWidth="1"/>
    <col min="14356" max="14356" width="26.28515625" style="2" customWidth="1"/>
    <col min="14357" max="14357" width="79.5703125" style="2" customWidth="1"/>
    <col min="14358" max="14358" width="16.42578125" style="2" customWidth="1"/>
    <col min="14359" max="14359" width="12" style="2" customWidth="1"/>
    <col min="14360" max="14360" width="2.42578125" style="2" customWidth="1"/>
    <col min="14361" max="14592" width="9.140625" style="2"/>
    <col min="14593" max="14593" width="10.42578125" style="2" customWidth="1"/>
    <col min="14594" max="14594" width="45.5703125" style="2" customWidth="1"/>
    <col min="14595" max="14595" width="5" style="2" customWidth="1"/>
    <col min="14596" max="14596" width="5.28515625" style="2" customWidth="1"/>
    <col min="14597" max="14597" width="13.7109375" style="2" customWidth="1"/>
    <col min="14598" max="14598" width="12.85546875" style="2" customWidth="1"/>
    <col min="14599" max="14599" width="13" style="2" customWidth="1"/>
    <col min="14600" max="14600" width="15.140625" style="2" customWidth="1"/>
    <col min="14601" max="14601" width="12.7109375" style="2" customWidth="1"/>
    <col min="14602" max="14602" width="10.28515625" style="2" customWidth="1"/>
    <col min="14603" max="14603" width="10.42578125" style="2" customWidth="1"/>
    <col min="14604" max="14604" width="13.7109375" style="2" customWidth="1"/>
    <col min="14605" max="14605" width="12" style="2" customWidth="1"/>
    <col min="14606" max="14607" width="12.28515625" style="2" customWidth="1"/>
    <col min="14608" max="14608" width="14.5703125" style="2" customWidth="1"/>
    <col min="14609" max="14610" width="13.7109375" style="2" customWidth="1"/>
    <col min="14611" max="14611" width="15.7109375" style="2" customWidth="1"/>
    <col min="14612" max="14612" width="26.28515625" style="2" customWidth="1"/>
    <col min="14613" max="14613" width="79.5703125" style="2" customWidth="1"/>
    <col min="14614" max="14614" width="16.42578125" style="2" customWidth="1"/>
    <col min="14615" max="14615" width="12" style="2" customWidth="1"/>
    <col min="14616" max="14616" width="2.42578125" style="2" customWidth="1"/>
    <col min="14617" max="14848" width="9.140625" style="2"/>
    <col min="14849" max="14849" width="10.42578125" style="2" customWidth="1"/>
    <col min="14850" max="14850" width="45.5703125" style="2" customWidth="1"/>
    <col min="14851" max="14851" width="5" style="2" customWidth="1"/>
    <col min="14852" max="14852" width="5.28515625" style="2" customWidth="1"/>
    <col min="14853" max="14853" width="13.7109375" style="2" customWidth="1"/>
    <col min="14854" max="14854" width="12.85546875" style="2" customWidth="1"/>
    <col min="14855" max="14855" width="13" style="2" customWidth="1"/>
    <col min="14856" max="14856" width="15.140625" style="2" customWidth="1"/>
    <col min="14857" max="14857" width="12.7109375" style="2" customWidth="1"/>
    <col min="14858" max="14858" width="10.28515625" style="2" customWidth="1"/>
    <col min="14859" max="14859" width="10.42578125" style="2" customWidth="1"/>
    <col min="14860" max="14860" width="13.7109375" style="2" customWidth="1"/>
    <col min="14861" max="14861" width="12" style="2" customWidth="1"/>
    <col min="14862" max="14863" width="12.28515625" style="2" customWidth="1"/>
    <col min="14864" max="14864" width="14.5703125" style="2" customWidth="1"/>
    <col min="14865" max="14866" width="13.7109375" style="2" customWidth="1"/>
    <col min="14867" max="14867" width="15.7109375" style="2" customWidth="1"/>
    <col min="14868" max="14868" width="26.28515625" style="2" customWidth="1"/>
    <col min="14869" max="14869" width="79.5703125" style="2" customWidth="1"/>
    <col min="14870" max="14870" width="16.42578125" style="2" customWidth="1"/>
    <col min="14871" max="14871" width="12" style="2" customWidth="1"/>
    <col min="14872" max="14872" width="2.42578125" style="2" customWidth="1"/>
    <col min="14873" max="15104" width="9.140625" style="2"/>
    <col min="15105" max="15105" width="10.42578125" style="2" customWidth="1"/>
    <col min="15106" max="15106" width="45.5703125" style="2" customWidth="1"/>
    <col min="15107" max="15107" width="5" style="2" customWidth="1"/>
    <col min="15108" max="15108" width="5.28515625" style="2" customWidth="1"/>
    <col min="15109" max="15109" width="13.7109375" style="2" customWidth="1"/>
    <col min="15110" max="15110" width="12.85546875" style="2" customWidth="1"/>
    <col min="15111" max="15111" width="13" style="2" customWidth="1"/>
    <col min="15112" max="15112" width="15.140625" style="2" customWidth="1"/>
    <col min="15113" max="15113" width="12.7109375" style="2" customWidth="1"/>
    <col min="15114" max="15114" width="10.28515625" style="2" customWidth="1"/>
    <col min="15115" max="15115" width="10.42578125" style="2" customWidth="1"/>
    <col min="15116" max="15116" width="13.7109375" style="2" customWidth="1"/>
    <col min="15117" max="15117" width="12" style="2" customWidth="1"/>
    <col min="15118" max="15119" width="12.28515625" style="2" customWidth="1"/>
    <col min="15120" max="15120" width="14.5703125" style="2" customWidth="1"/>
    <col min="15121" max="15122" width="13.7109375" style="2" customWidth="1"/>
    <col min="15123" max="15123" width="15.7109375" style="2" customWidth="1"/>
    <col min="15124" max="15124" width="26.28515625" style="2" customWidth="1"/>
    <col min="15125" max="15125" width="79.5703125" style="2" customWidth="1"/>
    <col min="15126" max="15126" width="16.42578125" style="2" customWidth="1"/>
    <col min="15127" max="15127" width="12" style="2" customWidth="1"/>
    <col min="15128" max="15128" width="2.42578125" style="2" customWidth="1"/>
    <col min="15129" max="15360" width="9.140625" style="2"/>
    <col min="15361" max="15361" width="10.42578125" style="2" customWidth="1"/>
    <col min="15362" max="15362" width="45.5703125" style="2" customWidth="1"/>
    <col min="15363" max="15363" width="5" style="2" customWidth="1"/>
    <col min="15364" max="15364" width="5.28515625" style="2" customWidth="1"/>
    <col min="15365" max="15365" width="13.7109375" style="2" customWidth="1"/>
    <col min="15366" max="15366" width="12.85546875" style="2" customWidth="1"/>
    <col min="15367" max="15367" width="13" style="2" customWidth="1"/>
    <col min="15368" max="15368" width="15.140625" style="2" customWidth="1"/>
    <col min="15369" max="15369" width="12.7109375" style="2" customWidth="1"/>
    <col min="15370" max="15370" width="10.28515625" style="2" customWidth="1"/>
    <col min="15371" max="15371" width="10.42578125" style="2" customWidth="1"/>
    <col min="15372" max="15372" width="13.7109375" style="2" customWidth="1"/>
    <col min="15373" max="15373" width="12" style="2" customWidth="1"/>
    <col min="15374" max="15375" width="12.28515625" style="2" customWidth="1"/>
    <col min="15376" max="15376" width="14.5703125" style="2" customWidth="1"/>
    <col min="15377" max="15378" width="13.7109375" style="2" customWidth="1"/>
    <col min="15379" max="15379" width="15.7109375" style="2" customWidth="1"/>
    <col min="15380" max="15380" width="26.28515625" style="2" customWidth="1"/>
    <col min="15381" max="15381" width="79.5703125" style="2" customWidth="1"/>
    <col min="15382" max="15382" width="16.42578125" style="2" customWidth="1"/>
    <col min="15383" max="15383" width="12" style="2" customWidth="1"/>
    <col min="15384" max="15384" width="2.42578125" style="2" customWidth="1"/>
    <col min="15385" max="15616" width="9.140625" style="2"/>
    <col min="15617" max="15617" width="10.42578125" style="2" customWidth="1"/>
    <col min="15618" max="15618" width="45.5703125" style="2" customWidth="1"/>
    <col min="15619" max="15619" width="5" style="2" customWidth="1"/>
    <col min="15620" max="15620" width="5.28515625" style="2" customWidth="1"/>
    <col min="15621" max="15621" width="13.7109375" style="2" customWidth="1"/>
    <col min="15622" max="15622" width="12.85546875" style="2" customWidth="1"/>
    <col min="15623" max="15623" width="13" style="2" customWidth="1"/>
    <col min="15624" max="15624" width="15.140625" style="2" customWidth="1"/>
    <col min="15625" max="15625" width="12.7109375" style="2" customWidth="1"/>
    <col min="15626" max="15626" width="10.28515625" style="2" customWidth="1"/>
    <col min="15627" max="15627" width="10.42578125" style="2" customWidth="1"/>
    <col min="15628" max="15628" width="13.7109375" style="2" customWidth="1"/>
    <col min="15629" max="15629" width="12" style="2" customWidth="1"/>
    <col min="15630" max="15631" width="12.28515625" style="2" customWidth="1"/>
    <col min="15632" max="15632" width="14.5703125" style="2" customWidth="1"/>
    <col min="15633" max="15634" width="13.7109375" style="2" customWidth="1"/>
    <col min="15635" max="15635" width="15.7109375" style="2" customWidth="1"/>
    <col min="15636" max="15636" width="26.28515625" style="2" customWidth="1"/>
    <col min="15637" max="15637" width="79.5703125" style="2" customWidth="1"/>
    <col min="15638" max="15638" width="16.42578125" style="2" customWidth="1"/>
    <col min="15639" max="15639" width="12" style="2" customWidth="1"/>
    <col min="15640" max="15640" width="2.42578125" style="2" customWidth="1"/>
    <col min="15641" max="15872" width="9.140625" style="2"/>
    <col min="15873" max="15873" width="10.42578125" style="2" customWidth="1"/>
    <col min="15874" max="15874" width="45.5703125" style="2" customWidth="1"/>
    <col min="15875" max="15875" width="5" style="2" customWidth="1"/>
    <col min="15876" max="15876" width="5.28515625" style="2" customWidth="1"/>
    <col min="15877" max="15877" width="13.7109375" style="2" customWidth="1"/>
    <col min="15878" max="15878" width="12.85546875" style="2" customWidth="1"/>
    <col min="15879" max="15879" width="13" style="2" customWidth="1"/>
    <col min="15880" max="15880" width="15.140625" style="2" customWidth="1"/>
    <col min="15881" max="15881" width="12.7109375" style="2" customWidth="1"/>
    <col min="15882" max="15882" width="10.28515625" style="2" customWidth="1"/>
    <col min="15883" max="15883" width="10.42578125" style="2" customWidth="1"/>
    <col min="15884" max="15884" width="13.7109375" style="2" customWidth="1"/>
    <col min="15885" max="15885" width="12" style="2" customWidth="1"/>
    <col min="15886" max="15887" width="12.28515625" style="2" customWidth="1"/>
    <col min="15888" max="15888" width="14.5703125" style="2" customWidth="1"/>
    <col min="15889" max="15890" width="13.7109375" style="2" customWidth="1"/>
    <col min="15891" max="15891" width="15.7109375" style="2" customWidth="1"/>
    <col min="15892" max="15892" width="26.28515625" style="2" customWidth="1"/>
    <col min="15893" max="15893" width="79.5703125" style="2" customWidth="1"/>
    <col min="15894" max="15894" width="16.42578125" style="2" customWidth="1"/>
    <col min="15895" max="15895" width="12" style="2" customWidth="1"/>
    <col min="15896" max="15896" width="2.42578125" style="2" customWidth="1"/>
    <col min="15897" max="16128" width="9.140625" style="2"/>
    <col min="16129" max="16129" width="10.42578125" style="2" customWidth="1"/>
    <col min="16130" max="16130" width="45.5703125" style="2" customWidth="1"/>
    <col min="16131" max="16131" width="5" style="2" customWidth="1"/>
    <col min="16132" max="16132" width="5.28515625" style="2" customWidth="1"/>
    <col min="16133" max="16133" width="13.7109375" style="2" customWidth="1"/>
    <col min="16134" max="16134" width="12.85546875" style="2" customWidth="1"/>
    <col min="16135" max="16135" width="13" style="2" customWidth="1"/>
    <col min="16136" max="16136" width="15.140625" style="2" customWidth="1"/>
    <col min="16137" max="16137" width="12.7109375" style="2" customWidth="1"/>
    <col min="16138" max="16138" width="10.28515625" style="2" customWidth="1"/>
    <col min="16139" max="16139" width="10.42578125" style="2" customWidth="1"/>
    <col min="16140" max="16140" width="13.7109375" style="2" customWidth="1"/>
    <col min="16141" max="16141" width="12" style="2" customWidth="1"/>
    <col min="16142" max="16143" width="12.28515625" style="2" customWidth="1"/>
    <col min="16144" max="16144" width="14.5703125" style="2" customWidth="1"/>
    <col min="16145" max="16146" width="13.7109375" style="2" customWidth="1"/>
    <col min="16147" max="16147" width="15.7109375" style="2" customWidth="1"/>
    <col min="16148" max="16148" width="26.28515625" style="2" customWidth="1"/>
    <col min="16149" max="16149" width="79.5703125" style="2" customWidth="1"/>
    <col min="16150" max="16150" width="16.42578125" style="2" customWidth="1"/>
    <col min="16151" max="16151" width="12" style="2" customWidth="1"/>
    <col min="16152" max="16152" width="2.42578125" style="2" customWidth="1"/>
    <col min="16153" max="16384" width="9.140625" style="2"/>
  </cols>
  <sheetData>
    <row r="1" spans="1:23" s="1" customFormat="1">
      <c r="A1" s="459" t="s">
        <v>450</v>
      </c>
      <c r="B1" s="459"/>
      <c r="C1" s="459"/>
      <c r="D1" s="459"/>
      <c r="E1" s="459"/>
      <c r="F1" s="459"/>
      <c r="G1" s="459"/>
      <c r="H1" s="459"/>
      <c r="I1" s="459"/>
      <c r="J1" s="459"/>
      <c r="K1" s="459"/>
      <c r="L1" s="459"/>
      <c r="M1" s="459"/>
      <c r="N1" s="459"/>
      <c r="O1" s="459"/>
      <c r="P1" s="459"/>
      <c r="Q1" s="459"/>
      <c r="R1" s="459"/>
      <c r="S1" s="459"/>
      <c r="T1" s="459"/>
      <c r="U1" s="459"/>
      <c r="V1" s="459"/>
      <c r="W1" s="460"/>
    </row>
    <row r="2" spans="1:23" s="1" customFormat="1" ht="20.25" customHeight="1">
      <c r="A2" s="458" t="s">
        <v>0</v>
      </c>
      <c r="B2" s="458" t="s">
        <v>1</v>
      </c>
      <c r="C2" s="458" t="s">
        <v>2</v>
      </c>
      <c r="D2" s="458" t="s">
        <v>3</v>
      </c>
      <c r="E2" s="458"/>
      <c r="F2" s="458" t="s">
        <v>4</v>
      </c>
      <c r="G2" s="458" t="s">
        <v>515</v>
      </c>
      <c r="H2" s="458"/>
      <c r="I2" s="458" t="s">
        <v>5</v>
      </c>
      <c r="J2" s="461" t="s">
        <v>513</v>
      </c>
      <c r="K2" s="462"/>
      <c r="L2" s="462"/>
      <c r="M2" s="462"/>
      <c r="N2" s="462"/>
      <c r="O2" s="462"/>
      <c r="P2" s="462"/>
      <c r="Q2" s="458" t="s">
        <v>6</v>
      </c>
      <c r="R2" s="458" t="s">
        <v>7</v>
      </c>
      <c r="S2" s="458" t="s">
        <v>8</v>
      </c>
      <c r="T2" s="458" t="s">
        <v>9</v>
      </c>
      <c r="U2" s="458" t="s">
        <v>10</v>
      </c>
      <c r="V2" s="458" t="s">
        <v>11</v>
      </c>
      <c r="W2" s="458" t="s">
        <v>12</v>
      </c>
    </row>
    <row r="3" spans="1:23" s="1" customFormat="1" ht="15" customHeight="1">
      <c r="A3" s="458"/>
      <c r="B3" s="458"/>
      <c r="C3" s="458"/>
      <c r="D3" s="458" t="s">
        <v>13</v>
      </c>
      <c r="E3" s="458" t="s">
        <v>14</v>
      </c>
      <c r="F3" s="458"/>
      <c r="G3" s="458" t="s">
        <v>15</v>
      </c>
      <c r="H3" s="458" t="s">
        <v>16</v>
      </c>
      <c r="I3" s="458"/>
      <c r="J3" s="458" t="s">
        <v>15</v>
      </c>
      <c r="K3" s="458" t="s">
        <v>16</v>
      </c>
      <c r="L3" s="461" t="s">
        <v>17</v>
      </c>
      <c r="M3" s="462"/>
      <c r="N3" s="462"/>
      <c r="O3" s="462"/>
      <c r="P3" s="462"/>
      <c r="Q3" s="458"/>
      <c r="R3" s="458"/>
      <c r="S3" s="458"/>
      <c r="T3" s="458"/>
      <c r="U3" s="458"/>
      <c r="V3" s="458"/>
      <c r="W3" s="458"/>
    </row>
    <row r="4" spans="1:23" ht="81.75" customHeight="1">
      <c r="A4" s="458"/>
      <c r="B4" s="458"/>
      <c r="C4" s="458"/>
      <c r="D4" s="458"/>
      <c r="E4" s="458"/>
      <c r="F4" s="458"/>
      <c r="G4" s="458"/>
      <c r="H4" s="458"/>
      <c r="I4" s="458"/>
      <c r="J4" s="458"/>
      <c r="K4" s="458"/>
      <c r="L4" s="287" t="s">
        <v>18</v>
      </c>
      <c r="M4" s="287" t="s">
        <v>19</v>
      </c>
      <c r="N4" s="287" t="s">
        <v>20</v>
      </c>
      <c r="O4" s="287" t="s">
        <v>21</v>
      </c>
      <c r="P4" s="221">
        <v>2025</v>
      </c>
      <c r="Q4" s="458"/>
      <c r="R4" s="458"/>
      <c r="S4" s="458"/>
      <c r="T4" s="458"/>
      <c r="U4" s="458"/>
      <c r="V4" s="458"/>
      <c r="W4" s="458"/>
    </row>
    <row r="5" spans="1:23">
      <c r="A5" s="150">
        <v>1</v>
      </c>
      <c r="B5" s="150">
        <v>2</v>
      </c>
      <c r="C5" s="150">
        <v>3</v>
      </c>
      <c r="D5" s="150">
        <v>4</v>
      </c>
      <c r="E5" s="150">
        <v>5</v>
      </c>
      <c r="F5" s="150">
        <v>6</v>
      </c>
      <c r="G5" s="150">
        <v>7</v>
      </c>
      <c r="H5" s="150">
        <v>7</v>
      </c>
      <c r="I5" s="150">
        <v>8</v>
      </c>
      <c r="J5" s="150">
        <v>9</v>
      </c>
      <c r="K5" s="150">
        <v>10</v>
      </c>
      <c r="L5" s="287">
        <v>11</v>
      </c>
      <c r="M5" s="287">
        <v>12</v>
      </c>
      <c r="N5" s="287">
        <v>13</v>
      </c>
      <c r="O5" s="287">
        <v>14</v>
      </c>
      <c r="P5" s="287" t="s">
        <v>457</v>
      </c>
      <c r="Q5" s="150">
        <v>16</v>
      </c>
      <c r="R5" s="150">
        <v>17</v>
      </c>
      <c r="S5" s="150">
        <v>18</v>
      </c>
      <c r="T5" s="150">
        <v>19</v>
      </c>
      <c r="U5" s="150">
        <v>20</v>
      </c>
      <c r="V5" s="150">
        <v>21</v>
      </c>
      <c r="W5" s="150">
        <v>22</v>
      </c>
    </row>
    <row r="6" spans="1:23" s="5" customFormat="1">
      <c r="A6" s="3">
        <v>1</v>
      </c>
      <c r="B6" s="4" t="s">
        <v>22</v>
      </c>
      <c r="C6" s="4"/>
      <c r="D6" s="4"/>
      <c r="E6" s="4"/>
      <c r="F6" s="4"/>
      <c r="G6" s="4"/>
      <c r="H6" s="4"/>
      <c r="I6" s="176"/>
      <c r="J6" s="4"/>
      <c r="K6" s="4"/>
      <c r="L6" s="176"/>
      <c r="M6" s="176"/>
      <c r="N6" s="176"/>
      <c r="O6" s="176"/>
      <c r="P6" s="176"/>
      <c r="Q6" s="4"/>
      <c r="R6" s="4"/>
      <c r="S6" s="4"/>
      <c r="T6" s="4"/>
      <c r="U6" s="4"/>
      <c r="V6" s="4"/>
      <c r="W6" s="4"/>
    </row>
    <row r="7" spans="1:23" s="10" customFormat="1">
      <c r="A7" s="6" t="s">
        <v>23</v>
      </c>
      <c r="B7" s="8" t="s">
        <v>24</v>
      </c>
      <c r="C7" s="8">
        <v>2</v>
      </c>
      <c r="D7" s="8">
        <v>2</v>
      </c>
      <c r="E7" s="9">
        <f>E8+E9</f>
        <v>213588.905</v>
      </c>
      <c r="F7" s="8"/>
      <c r="G7" s="8"/>
      <c r="H7" s="8"/>
      <c r="I7" s="9">
        <f>I8+I9</f>
        <v>2100</v>
      </c>
      <c r="J7" s="8"/>
      <c r="K7" s="8"/>
      <c r="L7" s="9">
        <f>L8+L9</f>
        <v>0</v>
      </c>
      <c r="M7" s="9">
        <f t="shared" ref="M7:P7" si="0">M8+M9</f>
        <v>20311.88</v>
      </c>
      <c r="N7" s="9">
        <f t="shared" si="0"/>
        <v>53340</v>
      </c>
      <c r="O7" s="9">
        <f t="shared" si="0"/>
        <v>44330.125</v>
      </c>
      <c r="P7" s="9">
        <f t="shared" si="0"/>
        <v>93506.9</v>
      </c>
      <c r="Q7" s="8"/>
      <c r="R7" s="8"/>
      <c r="S7" s="8"/>
      <c r="T7" s="8"/>
      <c r="U7" s="8"/>
      <c r="V7" s="8"/>
      <c r="W7" s="8"/>
    </row>
    <row r="8" spans="1:23" ht="169.5" customHeight="1">
      <c r="A8" s="150" t="s">
        <v>345</v>
      </c>
      <c r="B8" s="15" t="s">
        <v>346</v>
      </c>
      <c r="C8" s="177">
        <v>1</v>
      </c>
      <c r="D8" s="177">
        <v>1</v>
      </c>
      <c r="E8" s="177">
        <f>I8+O8+P8+N8+M8+L8</f>
        <v>115882.005</v>
      </c>
      <c r="F8" s="149" t="s">
        <v>31</v>
      </c>
      <c r="G8" s="149" t="s">
        <v>347</v>
      </c>
      <c r="H8" s="149">
        <v>2018</v>
      </c>
      <c r="I8" s="149"/>
      <c r="J8" s="149">
        <v>2022</v>
      </c>
      <c r="K8" s="149">
        <v>2024</v>
      </c>
      <c r="L8" s="177"/>
      <c r="M8" s="177">
        <v>20311.88</v>
      </c>
      <c r="N8" s="177">
        <v>53340</v>
      </c>
      <c r="O8" s="177">
        <v>42230.125</v>
      </c>
      <c r="P8" s="12"/>
      <c r="Q8" s="149">
        <v>14.03</v>
      </c>
      <c r="R8" s="15" t="s">
        <v>348</v>
      </c>
      <c r="S8" s="149" t="s">
        <v>50</v>
      </c>
      <c r="T8" s="178" t="s">
        <v>349</v>
      </c>
      <c r="U8" s="178" t="s">
        <v>350</v>
      </c>
      <c r="V8" s="179" t="s">
        <v>625</v>
      </c>
      <c r="W8" s="12"/>
    </row>
    <row r="9" spans="1:23" ht="223.5" customHeight="1">
      <c r="A9" s="150" t="s">
        <v>351</v>
      </c>
      <c r="B9" s="15" t="s">
        <v>352</v>
      </c>
      <c r="C9" s="177">
        <v>1</v>
      </c>
      <c r="D9" s="177">
        <v>1</v>
      </c>
      <c r="E9" s="177">
        <f>I9+O9+P9+N9+M9+L9</f>
        <v>97706.9</v>
      </c>
      <c r="F9" s="149" t="s">
        <v>31</v>
      </c>
      <c r="G9" s="149" t="s">
        <v>539</v>
      </c>
      <c r="H9" s="149">
        <v>2024</v>
      </c>
      <c r="I9" s="149">
        <v>2100</v>
      </c>
      <c r="J9" s="149">
        <v>2025</v>
      </c>
      <c r="K9" s="149">
        <v>2025</v>
      </c>
      <c r="L9" s="177"/>
      <c r="M9" s="177"/>
      <c r="N9" s="177"/>
      <c r="O9" s="177">
        <v>2100</v>
      </c>
      <c r="P9" s="177">
        <v>93506.9</v>
      </c>
      <c r="Q9" s="177">
        <v>8</v>
      </c>
      <c r="R9" s="15" t="s">
        <v>348</v>
      </c>
      <c r="S9" s="149" t="s">
        <v>353</v>
      </c>
      <c r="T9" s="178" t="s">
        <v>354</v>
      </c>
      <c r="U9" s="178" t="s">
        <v>355</v>
      </c>
      <c r="V9" s="179" t="s">
        <v>626</v>
      </c>
      <c r="W9" s="12"/>
    </row>
    <row r="10" spans="1:23" s="10" customFormat="1">
      <c r="A10" s="6" t="s">
        <v>25</v>
      </c>
      <c r="B10" s="8" t="s">
        <v>26</v>
      </c>
      <c r="C10" s="8">
        <f>C11</f>
        <v>42</v>
      </c>
      <c r="D10" s="8">
        <f>D11</f>
        <v>42</v>
      </c>
      <c r="E10" s="8">
        <f>E11</f>
        <v>58634.579999999994</v>
      </c>
      <c r="F10" s="8"/>
      <c r="G10" s="8"/>
      <c r="H10" s="8"/>
      <c r="I10" s="8">
        <f>I11</f>
        <v>0</v>
      </c>
      <c r="J10" s="8"/>
      <c r="K10" s="8"/>
      <c r="L10" s="9">
        <f>L11</f>
        <v>0</v>
      </c>
      <c r="M10" s="9">
        <f t="shared" ref="M10:P10" si="1">M11</f>
        <v>3925.5999999999995</v>
      </c>
      <c r="N10" s="9">
        <f t="shared" si="1"/>
        <v>12225.8</v>
      </c>
      <c r="O10" s="9">
        <f t="shared" si="1"/>
        <v>14325.8</v>
      </c>
      <c r="P10" s="9">
        <f t="shared" si="1"/>
        <v>28157.379999999997</v>
      </c>
      <c r="Q10" s="8"/>
      <c r="R10" s="8"/>
      <c r="S10" s="8"/>
      <c r="T10" s="8"/>
      <c r="U10" s="11"/>
      <c r="V10" s="8"/>
      <c r="W10" s="8"/>
    </row>
    <row r="11" spans="1:23" ht="120">
      <c r="A11" s="150" t="s">
        <v>356</v>
      </c>
      <c r="B11" s="15" t="s">
        <v>357</v>
      </c>
      <c r="C11" s="12">
        <v>42</v>
      </c>
      <c r="D11" s="12">
        <v>42</v>
      </c>
      <c r="E11" s="177">
        <f>I11+O11+P11+N11+M11+L11</f>
        <v>58634.579999999994</v>
      </c>
      <c r="F11" s="149" t="s">
        <v>31</v>
      </c>
      <c r="G11" s="149">
        <v>2018</v>
      </c>
      <c r="H11" s="149">
        <v>2018</v>
      </c>
      <c r="I11" s="12"/>
      <c r="J11" s="149">
        <v>2022</v>
      </c>
      <c r="K11" s="149">
        <v>2025</v>
      </c>
      <c r="L11" s="173"/>
      <c r="M11" s="173">
        <v>3925.5999999999995</v>
      </c>
      <c r="N11" s="173">
        <v>12225.8</v>
      </c>
      <c r="O11" s="173">
        <v>14325.8</v>
      </c>
      <c r="P11" s="173">
        <v>28157.379999999997</v>
      </c>
      <c r="Q11" s="12"/>
      <c r="R11" s="15" t="s">
        <v>348</v>
      </c>
      <c r="S11" s="149" t="s">
        <v>50</v>
      </c>
      <c r="T11" s="178" t="s">
        <v>358</v>
      </c>
      <c r="U11" s="178" t="s">
        <v>359</v>
      </c>
      <c r="V11" s="179" t="s">
        <v>625</v>
      </c>
      <c r="W11" s="179"/>
    </row>
    <row r="12" spans="1:23" s="10" customFormat="1">
      <c r="A12" s="6" t="s">
        <v>27</v>
      </c>
      <c r="B12" s="8" t="s">
        <v>28</v>
      </c>
      <c r="C12" s="8"/>
      <c r="D12" s="8">
        <f>D13+D14</f>
        <v>19.46</v>
      </c>
      <c r="E12" s="8">
        <f>E13+E14</f>
        <v>121421.3</v>
      </c>
      <c r="F12" s="8"/>
      <c r="G12" s="8"/>
      <c r="H12" s="8"/>
      <c r="I12" s="8">
        <f>I13+I14</f>
        <v>0</v>
      </c>
      <c r="J12" s="8"/>
      <c r="K12" s="8"/>
      <c r="L12" s="9">
        <f>L13+L14</f>
        <v>0</v>
      </c>
      <c r="M12" s="9">
        <f t="shared" ref="M12:P12" si="2">M13+M14</f>
        <v>876.3</v>
      </c>
      <c r="N12" s="9">
        <f t="shared" si="2"/>
        <v>0</v>
      </c>
      <c r="O12" s="9">
        <f t="shared" si="2"/>
        <v>0</v>
      </c>
      <c r="P12" s="9">
        <f t="shared" si="2"/>
        <v>120545</v>
      </c>
      <c r="Q12" s="8"/>
      <c r="R12" s="8"/>
      <c r="S12" s="8"/>
      <c r="T12" s="8"/>
      <c r="U12" s="8"/>
      <c r="V12" s="8"/>
      <c r="W12" s="8"/>
    </row>
    <row r="13" spans="1:23" ht="120">
      <c r="A13" s="150" t="s">
        <v>360</v>
      </c>
      <c r="B13" s="180" t="s">
        <v>361</v>
      </c>
      <c r="C13" s="12" t="s">
        <v>362</v>
      </c>
      <c r="D13" s="12">
        <v>0.46</v>
      </c>
      <c r="E13" s="177">
        <f>I13+O13+P13+N13+M13+L13</f>
        <v>876.3</v>
      </c>
      <c r="F13" s="149" t="s">
        <v>31</v>
      </c>
      <c r="G13" s="149">
        <v>2018</v>
      </c>
      <c r="H13" s="149">
        <v>2018</v>
      </c>
      <c r="I13" s="12"/>
      <c r="J13" s="149">
        <v>2022</v>
      </c>
      <c r="K13" s="149">
        <v>2022</v>
      </c>
      <c r="L13" s="173"/>
      <c r="M13" s="173">
        <v>876.3</v>
      </c>
      <c r="N13" s="173"/>
      <c r="O13" s="173"/>
      <c r="P13" s="173"/>
      <c r="Q13" s="12"/>
      <c r="R13" s="15" t="s">
        <v>348</v>
      </c>
      <c r="S13" s="12" t="s">
        <v>363</v>
      </c>
      <c r="T13" s="178" t="s">
        <v>358</v>
      </c>
      <c r="U13" s="178" t="s">
        <v>364</v>
      </c>
      <c r="V13" s="179" t="s">
        <v>624</v>
      </c>
      <c r="W13" s="12"/>
    </row>
    <row r="14" spans="1:23" ht="105">
      <c r="A14" s="150" t="s">
        <v>365</v>
      </c>
      <c r="B14" s="180" t="s">
        <v>366</v>
      </c>
      <c r="C14" s="12" t="s">
        <v>367</v>
      </c>
      <c r="D14" s="12">
        <v>19</v>
      </c>
      <c r="E14" s="177">
        <f>I14+O14+P14+N14+M14+L14</f>
        <v>120545</v>
      </c>
      <c r="F14" s="149" t="s">
        <v>31</v>
      </c>
      <c r="G14" s="149">
        <v>2016</v>
      </c>
      <c r="H14" s="149">
        <v>2016</v>
      </c>
      <c r="I14" s="12"/>
      <c r="J14" s="149">
        <v>2025</v>
      </c>
      <c r="K14" s="149">
        <v>2025</v>
      </c>
      <c r="L14" s="173"/>
      <c r="M14" s="173"/>
      <c r="N14" s="173"/>
      <c r="O14" s="173"/>
      <c r="P14" s="173">
        <v>120545</v>
      </c>
      <c r="Q14" s="12"/>
      <c r="R14" s="15" t="s">
        <v>348</v>
      </c>
      <c r="S14" s="12" t="s">
        <v>368</v>
      </c>
      <c r="T14" s="178" t="s">
        <v>369</v>
      </c>
      <c r="U14" s="178" t="s">
        <v>370</v>
      </c>
      <c r="V14" s="179" t="s">
        <v>624</v>
      </c>
      <c r="W14" s="12"/>
    </row>
    <row r="15" spans="1:23" s="10" customFormat="1">
      <c r="A15" s="6" t="s">
        <v>29</v>
      </c>
      <c r="B15" s="8" t="s">
        <v>30</v>
      </c>
      <c r="C15" s="8"/>
      <c r="D15" s="8">
        <f>D16</f>
        <v>8.9</v>
      </c>
      <c r="E15" s="8">
        <f>E16</f>
        <v>13975</v>
      </c>
      <c r="F15" s="8"/>
      <c r="G15" s="8"/>
      <c r="H15" s="8"/>
      <c r="I15" s="8">
        <f>I16</f>
        <v>0</v>
      </c>
      <c r="J15" s="8"/>
      <c r="K15" s="8"/>
      <c r="L15" s="9">
        <f>L16</f>
        <v>13975</v>
      </c>
      <c r="M15" s="9">
        <f>M16</f>
        <v>0</v>
      </c>
      <c r="N15" s="9">
        <f>N16</f>
        <v>0</v>
      </c>
      <c r="O15" s="9">
        <f>O16</f>
        <v>0</v>
      </c>
      <c r="P15" s="9">
        <f>P16</f>
        <v>0</v>
      </c>
      <c r="Q15" s="8"/>
      <c r="R15" s="8"/>
      <c r="S15" s="8"/>
      <c r="T15" s="8"/>
      <c r="U15" s="8"/>
      <c r="V15" s="8"/>
      <c r="W15" s="8"/>
    </row>
    <row r="16" spans="1:23" ht="45">
      <c r="A16" s="150" t="s">
        <v>371</v>
      </c>
      <c r="B16" s="180" t="s">
        <v>372</v>
      </c>
      <c r="C16" s="12" t="s">
        <v>373</v>
      </c>
      <c r="D16" s="12">
        <v>8.9</v>
      </c>
      <c r="E16" s="177">
        <f>I16+O16+P16+N16+M16+L16</f>
        <v>13975</v>
      </c>
      <c r="F16" s="149" t="s">
        <v>31</v>
      </c>
      <c r="G16" s="149">
        <v>2016</v>
      </c>
      <c r="H16" s="149">
        <v>2016</v>
      </c>
      <c r="I16" s="149"/>
      <c r="J16" s="149">
        <v>2021</v>
      </c>
      <c r="K16" s="149">
        <v>2021</v>
      </c>
      <c r="L16" s="177">
        <v>13975</v>
      </c>
      <c r="M16" s="177"/>
      <c r="N16" s="177"/>
      <c r="O16" s="12"/>
      <c r="P16" s="12"/>
      <c r="Q16" s="12"/>
      <c r="R16" s="15" t="s">
        <v>348</v>
      </c>
      <c r="S16" s="12" t="s">
        <v>374</v>
      </c>
      <c r="T16" s="12" t="s">
        <v>32</v>
      </c>
      <c r="U16" s="178" t="s">
        <v>375</v>
      </c>
      <c r="V16" s="179" t="s">
        <v>602</v>
      </c>
      <c r="W16" s="179"/>
    </row>
    <row r="17" spans="1:23">
      <c r="A17" s="147"/>
      <c r="B17" s="434" t="s">
        <v>33</v>
      </c>
      <c r="C17" s="434"/>
      <c r="D17" s="434"/>
      <c r="E17" s="17">
        <f>E15+E12+E10+E7</f>
        <v>407619.78499999997</v>
      </c>
      <c r="F17" s="17"/>
      <c r="G17" s="17"/>
      <c r="H17" s="17"/>
      <c r="I17" s="18">
        <f>I15+I12+I10+I7</f>
        <v>2100</v>
      </c>
      <c r="J17" s="17"/>
      <c r="K17" s="17"/>
      <c r="L17" s="18">
        <f>L15+L12+L10+L7</f>
        <v>13975</v>
      </c>
      <c r="M17" s="18">
        <f t="shared" ref="M17:P17" si="3">M15+M12+M10+M7</f>
        <v>25113.78</v>
      </c>
      <c r="N17" s="18">
        <f t="shared" si="3"/>
        <v>65565.8</v>
      </c>
      <c r="O17" s="18">
        <f t="shared" si="3"/>
        <v>58655.925000000003</v>
      </c>
      <c r="P17" s="18">
        <f t="shared" si="3"/>
        <v>242209.28</v>
      </c>
      <c r="Q17" s="17"/>
      <c r="R17" s="15"/>
      <c r="S17" s="17"/>
      <c r="T17" s="17"/>
      <c r="U17" s="17"/>
      <c r="V17" s="17"/>
      <c r="W17" s="17"/>
    </row>
    <row r="18" spans="1:23" s="5" customFormat="1">
      <c r="A18" s="3" t="s">
        <v>34</v>
      </c>
      <c r="B18" s="4" t="s">
        <v>35</v>
      </c>
      <c r="C18" s="4"/>
      <c r="D18" s="4"/>
      <c r="E18" s="4"/>
      <c r="F18" s="4"/>
      <c r="G18" s="4"/>
      <c r="H18" s="4"/>
      <c r="I18" s="4"/>
      <c r="J18" s="4"/>
      <c r="K18" s="4"/>
      <c r="L18" s="176"/>
      <c r="M18" s="176"/>
      <c r="N18" s="176"/>
      <c r="O18" s="176"/>
      <c r="P18" s="176"/>
      <c r="Q18" s="4"/>
      <c r="R18" s="4"/>
      <c r="S18" s="4"/>
      <c r="T18" s="4"/>
      <c r="U18" s="4"/>
      <c r="V18" s="4"/>
      <c r="W18" s="4"/>
    </row>
    <row r="19" spans="1:23" s="10" customFormat="1">
      <c r="A19" s="6" t="s">
        <v>36</v>
      </c>
      <c r="B19" s="8" t="s">
        <v>24</v>
      </c>
      <c r="C19" s="8"/>
      <c r="D19" s="8">
        <f>SUM(D20:D29)</f>
        <v>8</v>
      </c>
      <c r="E19" s="8">
        <f>SUM(E20:E29)</f>
        <v>527778.19200000004</v>
      </c>
      <c r="F19" s="8"/>
      <c r="G19" s="8"/>
      <c r="H19" s="8"/>
      <c r="I19" s="9">
        <f>SUM(I20:I29)</f>
        <v>916</v>
      </c>
      <c r="J19" s="8"/>
      <c r="K19" s="8"/>
      <c r="L19" s="9">
        <f>SUM(L20:L29)</f>
        <v>120782.9</v>
      </c>
      <c r="M19" s="9">
        <f t="shared" ref="M19:P19" si="4">SUM(M20:M29)</f>
        <v>127551.83300000001</v>
      </c>
      <c r="N19" s="9">
        <f t="shared" si="4"/>
        <v>139638.35</v>
      </c>
      <c r="O19" s="9">
        <f t="shared" si="4"/>
        <v>78889.108999999997</v>
      </c>
      <c r="P19" s="9">
        <f t="shared" si="4"/>
        <v>60000</v>
      </c>
      <c r="Q19" s="8"/>
      <c r="R19" s="8"/>
      <c r="S19" s="8"/>
      <c r="T19" s="8"/>
      <c r="U19" s="8"/>
      <c r="V19" s="8"/>
      <c r="W19" s="8"/>
    </row>
    <row r="20" spans="1:23" ht="187.5" customHeight="1">
      <c r="A20" s="287" t="s">
        <v>37</v>
      </c>
      <c r="B20" s="15" t="s">
        <v>517</v>
      </c>
      <c r="C20" s="287">
        <v>1</v>
      </c>
      <c r="D20" s="287">
        <v>1</v>
      </c>
      <c r="E20" s="177">
        <f>I20+O20+P20+N20+M20+L20</f>
        <v>6200</v>
      </c>
      <c r="F20" s="285" t="s">
        <v>31</v>
      </c>
      <c r="G20" s="179">
        <v>2016</v>
      </c>
      <c r="H20" s="179">
        <v>2020</v>
      </c>
      <c r="I20" s="179"/>
      <c r="J20" s="179">
        <v>2021</v>
      </c>
      <c r="K20" s="179">
        <v>2021</v>
      </c>
      <c r="L20" s="278">
        <v>6200</v>
      </c>
      <c r="M20" s="179"/>
      <c r="N20" s="12"/>
      <c r="O20" s="12"/>
      <c r="P20" s="12"/>
      <c r="Q20" s="173">
        <v>30.41</v>
      </c>
      <c r="R20" s="15" t="s">
        <v>38</v>
      </c>
      <c r="S20" s="179" t="s">
        <v>39</v>
      </c>
      <c r="T20" s="179" t="s">
        <v>376</v>
      </c>
      <c r="U20" s="178" t="s">
        <v>40</v>
      </c>
      <c r="V20" s="179" t="s">
        <v>441</v>
      </c>
      <c r="W20" s="12"/>
    </row>
    <row r="21" spans="1:23">
      <c r="A21" s="478" t="s">
        <v>318</v>
      </c>
      <c r="B21" s="478" t="s">
        <v>518</v>
      </c>
      <c r="C21" s="466">
        <v>1</v>
      </c>
      <c r="D21" s="466">
        <v>1</v>
      </c>
      <c r="E21" s="177">
        <f t="shared" ref="E21" si="5">I21+O21+P21+N21+M21+L21</f>
        <v>31000</v>
      </c>
      <c r="F21" s="285" t="s">
        <v>31</v>
      </c>
      <c r="G21" s="179">
        <v>2016</v>
      </c>
      <c r="H21" s="179">
        <v>2016</v>
      </c>
      <c r="I21" s="12"/>
      <c r="J21" s="466">
        <v>2021</v>
      </c>
      <c r="K21" s="466">
        <v>2021</v>
      </c>
      <c r="L21" s="466">
        <v>31000</v>
      </c>
      <c r="M21" s="466"/>
      <c r="N21" s="466"/>
      <c r="O21" s="466"/>
      <c r="P21" s="466"/>
      <c r="Q21" s="466"/>
      <c r="R21" s="466" t="s">
        <v>377</v>
      </c>
      <c r="S21" s="466" t="s">
        <v>39</v>
      </c>
      <c r="T21" s="466" t="s">
        <v>378</v>
      </c>
      <c r="U21" s="466" t="s">
        <v>379</v>
      </c>
      <c r="V21" s="466" t="s">
        <v>603</v>
      </c>
      <c r="W21" s="12"/>
    </row>
    <row r="22" spans="1:23" ht="30">
      <c r="A22" s="479"/>
      <c r="B22" s="479"/>
      <c r="C22" s="467"/>
      <c r="D22" s="467"/>
      <c r="E22" s="177">
        <f>I22+O22+P22+N22+M22+L22</f>
        <v>100</v>
      </c>
      <c r="F22" s="285" t="s">
        <v>316</v>
      </c>
      <c r="G22" s="179">
        <v>2021</v>
      </c>
      <c r="H22" s="179">
        <v>2021</v>
      </c>
      <c r="I22" s="12">
        <v>100</v>
      </c>
      <c r="J22" s="467"/>
      <c r="K22" s="467"/>
      <c r="L22" s="467"/>
      <c r="M22" s="467"/>
      <c r="N22" s="467"/>
      <c r="O22" s="467"/>
      <c r="P22" s="467"/>
      <c r="Q22" s="467"/>
      <c r="R22" s="467"/>
      <c r="S22" s="467"/>
      <c r="T22" s="467"/>
      <c r="U22" s="467"/>
      <c r="V22" s="467"/>
      <c r="W22" s="12"/>
    </row>
    <row r="23" spans="1:23" ht="229.5" customHeight="1">
      <c r="A23" s="2" t="s">
        <v>380</v>
      </c>
      <c r="B23" s="478" t="s">
        <v>41</v>
      </c>
      <c r="C23" s="466">
        <v>1</v>
      </c>
      <c r="D23" s="466">
        <v>1</v>
      </c>
      <c r="E23" s="478">
        <f>I23+O23+P23+N23+M23+L23+I24</f>
        <v>48796.36</v>
      </c>
      <c r="F23" s="285" t="s">
        <v>31</v>
      </c>
      <c r="G23" s="179">
        <v>2014</v>
      </c>
      <c r="H23" s="179">
        <v>2014</v>
      </c>
      <c r="I23" s="12"/>
      <c r="J23" s="466">
        <v>2022</v>
      </c>
      <c r="K23" s="466">
        <v>2023</v>
      </c>
      <c r="L23" s="466"/>
      <c r="M23" s="466">
        <v>16006.369999999999</v>
      </c>
      <c r="N23" s="466">
        <v>32663.989999999998</v>
      </c>
      <c r="O23" s="466"/>
      <c r="P23" s="466"/>
      <c r="Q23" s="466"/>
      <c r="R23" s="466" t="s">
        <v>38</v>
      </c>
      <c r="S23" s="466" t="s">
        <v>42</v>
      </c>
      <c r="T23" s="466" t="s">
        <v>381</v>
      </c>
      <c r="U23" s="474" t="s">
        <v>524</v>
      </c>
      <c r="V23" s="466" t="s">
        <v>604</v>
      </c>
      <c r="W23" s="12"/>
    </row>
    <row r="24" spans="1:23" ht="28.5" customHeight="1">
      <c r="B24" s="479"/>
      <c r="C24" s="467"/>
      <c r="D24" s="467"/>
      <c r="E24" s="479"/>
      <c r="F24" s="281" t="s">
        <v>316</v>
      </c>
      <c r="G24" s="179">
        <v>2021</v>
      </c>
      <c r="H24" s="179">
        <v>2021</v>
      </c>
      <c r="I24" s="12">
        <v>126</v>
      </c>
      <c r="J24" s="467"/>
      <c r="K24" s="467"/>
      <c r="L24" s="467"/>
      <c r="M24" s="467"/>
      <c r="N24" s="467"/>
      <c r="O24" s="467"/>
      <c r="P24" s="467"/>
      <c r="Q24" s="467"/>
      <c r="R24" s="467"/>
      <c r="S24" s="467"/>
      <c r="T24" s="467"/>
      <c r="U24" s="475"/>
      <c r="V24" s="477"/>
      <c r="W24" s="12"/>
    </row>
    <row r="25" spans="1:23" ht="28.5" customHeight="1">
      <c r="B25" s="286" t="s">
        <v>530</v>
      </c>
      <c r="C25" s="286">
        <v>1</v>
      </c>
      <c r="D25" s="286">
        <v>1</v>
      </c>
      <c r="E25" s="177">
        <f>I25+O25+P25+N25+M25+L25</f>
        <v>63698.36</v>
      </c>
      <c r="F25" s="285" t="s">
        <v>49</v>
      </c>
      <c r="G25" s="19">
        <v>2022</v>
      </c>
      <c r="H25" s="19">
        <v>2022</v>
      </c>
      <c r="I25" s="19">
        <v>200</v>
      </c>
      <c r="J25" s="203">
        <v>2023</v>
      </c>
      <c r="K25" s="203">
        <v>2023</v>
      </c>
      <c r="L25" s="203"/>
      <c r="M25" s="276"/>
      <c r="N25" s="20">
        <v>63498.36</v>
      </c>
      <c r="O25" s="20"/>
      <c r="P25" s="128"/>
      <c r="Q25" s="12"/>
      <c r="R25" s="23"/>
      <c r="S25" s="179"/>
      <c r="T25" s="179">
        <f>Q28-E26</f>
        <v>0</v>
      </c>
      <c r="U25" s="476"/>
      <c r="V25" s="467"/>
      <c r="W25" s="12"/>
    </row>
    <row r="26" spans="1:23" ht="90">
      <c r="A26" s="287" t="s">
        <v>382</v>
      </c>
      <c r="B26" s="181" t="s">
        <v>383</v>
      </c>
      <c r="C26" s="177">
        <v>1</v>
      </c>
      <c r="D26" s="177">
        <v>1</v>
      </c>
      <c r="E26" s="177">
        <f t="shared" ref="E26:E28" si="6">I26+O26+P26+N26+M26+L26</f>
        <v>164254.02000000002</v>
      </c>
      <c r="F26" s="285" t="s">
        <v>31</v>
      </c>
      <c r="G26" s="179">
        <v>2019</v>
      </c>
      <c r="H26" s="179">
        <v>2019</v>
      </c>
      <c r="I26" s="12"/>
      <c r="J26" s="179">
        <v>2021</v>
      </c>
      <c r="K26" s="179">
        <v>2022</v>
      </c>
      <c r="L26" s="276">
        <v>83582.899999999994</v>
      </c>
      <c r="M26" s="365">
        <v>80671.12000000001</v>
      </c>
      <c r="N26" s="337"/>
      <c r="O26" s="19"/>
      <c r="P26" s="19"/>
      <c r="Q26" s="177">
        <v>22</v>
      </c>
      <c r="R26" s="23" t="s">
        <v>377</v>
      </c>
      <c r="S26" s="179" t="s">
        <v>384</v>
      </c>
      <c r="T26" s="179" t="s">
        <v>385</v>
      </c>
      <c r="U26" s="22" t="s">
        <v>520</v>
      </c>
      <c r="V26" s="179" t="s">
        <v>605</v>
      </c>
      <c r="W26" s="12"/>
    </row>
    <row r="27" spans="1:23" ht="59.25" customHeight="1">
      <c r="A27" s="287" t="s">
        <v>386</v>
      </c>
      <c r="B27" s="181" t="s">
        <v>224</v>
      </c>
      <c r="C27" s="177">
        <v>1</v>
      </c>
      <c r="D27" s="177">
        <v>1</v>
      </c>
      <c r="E27" s="177">
        <f t="shared" si="6"/>
        <v>90882.45199999999</v>
      </c>
      <c r="F27" s="285" t="s">
        <v>31</v>
      </c>
      <c r="G27" s="179">
        <v>2018</v>
      </c>
      <c r="H27" s="179">
        <v>2018</v>
      </c>
      <c r="I27" s="12"/>
      <c r="J27" s="179">
        <v>2022</v>
      </c>
      <c r="K27" s="179">
        <v>2024</v>
      </c>
      <c r="L27" s="12"/>
      <c r="M27" s="177">
        <v>30874.343000000001</v>
      </c>
      <c r="N27" s="177">
        <v>43476</v>
      </c>
      <c r="O27" s="177">
        <v>16532.109</v>
      </c>
      <c r="P27" s="177"/>
      <c r="Q27" s="12"/>
      <c r="R27" s="23" t="s">
        <v>348</v>
      </c>
      <c r="S27" s="179" t="s">
        <v>39</v>
      </c>
      <c r="T27" s="179" t="s">
        <v>387</v>
      </c>
      <c r="U27" s="178" t="s">
        <v>526</v>
      </c>
      <c r="V27" s="179" t="s">
        <v>606</v>
      </c>
      <c r="W27" s="12"/>
    </row>
    <row r="28" spans="1:23" ht="276.75" customHeight="1">
      <c r="A28" s="150" t="s">
        <v>388</v>
      </c>
      <c r="B28" s="181" t="s">
        <v>389</v>
      </c>
      <c r="C28" s="177">
        <v>1</v>
      </c>
      <c r="D28" s="177">
        <v>1</v>
      </c>
      <c r="E28" s="177">
        <f t="shared" si="6"/>
        <v>87602</v>
      </c>
      <c r="F28" s="149" t="s">
        <v>49</v>
      </c>
      <c r="G28" s="179">
        <v>2023</v>
      </c>
      <c r="H28" s="179">
        <v>2023</v>
      </c>
      <c r="I28" s="177">
        <v>245</v>
      </c>
      <c r="J28" s="179">
        <v>2024</v>
      </c>
      <c r="K28" s="179">
        <v>2025</v>
      </c>
      <c r="L28" s="12"/>
      <c r="M28" s="12"/>
      <c r="N28" s="177"/>
      <c r="O28" s="177">
        <v>62357</v>
      </c>
      <c r="P28" s="177">
        <v>25000</v>
      </c>
      <c r="Q28" s="177">
        <v>164254.02000000002</v>
      </c>
      <c r="R28" s="23" t="s">
        <v>377</v>
      </c>
      <c r="S28" s="179" t="s">
        <v>390</v>
      </c>
      <c r="T28" s="179" t="s">
        <v>391</v>
      </c>
      <c r="U28" s="178" t="s">
        <v>392</v>
      </c>
      <c r="V28" s="179" t="s">
        <v>623</v>
      </c>
      <c r="W28" s="12"/>
    </row>
    <row r="29" spans="1:23" ht="150" customHeight="1">
      <c r="A29" s="150" t="s">
        <v>393</v>
      </c>
      <c r="B29" s="181" t="s">
        <v>394</v>
      </c>
      <c r="C29" s="177">
        <v>1</v>
      </c>
      <c r="D29" s="177">
        <v>1</v>
      </c>
      <c r="E29" s="177">
        <f>I29+O29+P29+N29+M29+L29</f>
        <v>35245</v>
      </c>
      <c r="F29" s="149" t="s">
        <v>49</v>
      </c>
      <c r="G29" s="179">
        <v>2024</v>
      </c>
      <c r="H29" s="179">
        <v>2024</v>
      </c>
      <c r="I29" s="177">
        <v>245</v>
      </c>
      <c r="J29" s="179">
        <v>2025</v>
      </c>
      <c r="K29" s="179">
        <v>2025</v>
      </c>
      <c r="L29" s="12"/>
      <c r="M29" s="12"/>
      <c r="N29" s="177"/>
      <c r="O29" s="177"/>
      <c r="P29" s="177">
        <v>35000</v>
      </c>
      <c r="Q29" s="12"/>
      <c r="R29" s="23" t="s">
        <v>348</v>
      </c>
      <c r="S29" s="179" t="s">
        <v>42</v>
      </c>
      <c r="T29" s="179" t="s">
        <v>395</v>
      </c>
      <c r="U29" s="178" t="s">
        <v>396</v>
      </c>
      <c r="V29" s="179" t="s">
        <v>622</v>
      </c>
      <c r="W29" s="12"/>
    </row>
    <row r="30" spans="1:23" s="10" customFormat="1">
      <c r="A30" s="6" t="s">
        <v>44</v>
      </c>
      <c r="B30" s="8" t="s">
        <v>26</v>
      </c>
      <c r="C30" s="8"/>
      <c r="D30" s="8">
        <f>SUM(D31:D42)</f>
        <v>12</v>
      </c>
      <c r="E30" s="9">
        <f>SUM(E31:E42)</f>
        <v>119563.82180000001</v>
      </c>
      <c r="F30" s="8"/>
      <c r="G30" s="8"/>
      <c r="H30" s="8"/>
      <c r="I30" s="9">
        <f>SUM(I31:I42)</f>
        <v>745</v>
      </c>
      <c r="J30" s="8"/>
      <c r="K30" s="8"/>
      <c r="L30" s="9">
        <f>SUM(L31:L42)</f>
        <v>22989.191999999999</v>
      </c>
      <c r="M30" s="9">
        <f t="shared" ref="M30:P30" si="7">SUM(M31:M42)</f>
        <v>6200</v>
      </c>
      <c r="N30" s="9">
        <f t="shared" si="7"/>
        <v>0</v>
      </c>
      <c r="O30" s="9">
        <f t="shared" si="7"/>
        <v>9332.9969999999994</v>
      </c>
      <c r="P30" s="9">
        <f t="shared" si="7"/>
        <v>80296.632799999992</v>
      </c>
      <c r="Q30" s="8"/>
      <c r="R30" s="8"/>
      <c r="S30" s="8"/>
      <c r="T30" s="8"/>
      <c r="U30" s="8"/>
      <c r="V30" s="8"/>
      <c r="W30" s="8"/>
    </row>
    <row r="31" spans="1:23" ht="249.75" customHeight="1">
      <c r="A31" s="287" t="s">
        <v>397</v>
      </c>
      <c r="B31" s="15" t="s">
        <v>545</v>
      </c>
      <c r="C31" s="177">
        <v>1</v>
      </c>
      <c r="D31" s="177">
        <v>1</v>
      </c>
      <c r="E31" s="177">
        <f>I31+O31+P31+N31+M31+L31</f>
        <v>5419.0710000000008</v>
      </c>
      <c r="F31" s="285" t="s">
        <v>31</v>
      </c>
      <c r="G31" s="179">
        <v>2016</v>
      </c>
      <c r="H31" s="179">
        <v>2016</v>
      </c>
      <c r="I31" s="12"/>
      <c r="J31" s="179">
        <v>2021</v>
      </c>
      <c r="K31" s="179">
        <v>2021</v>
      </c>
      <c r="L31" s="339">
        <v>5419.0710000000008</v>
      </c>
      <c r="M31" s="12"/>
      <c r="N31" s="12"/>
      <c r="O31" s="12"/>
      <c r="P31" s="12"/>
      <c r="Q31" s="12"/>
      <c r="R31" s="23" t="s">
        <v>38</v>
      </c>
      <c r="S31" s="179" t="s">
        <v>46</v>
      </c>
      <c r="T31" s="179" t="s">
        <v>398</v>
      </c>
      <c r="U31" s="23" t="s">
        <v>399</v>
      </c>
      <c r="V31" s="179" t="s">
        <v>607</v>
      </c>
      <c r="W31" s="12"/>
    </row>
    <row r="32" spans="1:23" ht="58.5" customHeight="1">
      <c r="A32" s="287" t="s">
        <v>47</v>
      </c>
      <c r="B32" s="15" t="s">
        <v>48</v>
      </c>
      <c r="C32" s="177">
        <v>1</v>
      </c>
      <c r="D32" s="177">
        <v>1</v>
      </c>
      <c r="E32" s="177">
        <f t="shared" ref="E32:E42" si="8">I32+O32+P32+N32+M32+L32</f>
        <v>6410</v>
      </c>
      <c r="F32" s="285" t="s">
        <v>49</v>
      </c>
      <c r="G32" s="19">
        <v>2021</v>
      </c>
      <c r="H32" s="19">
        <v>2021</v>
      </c>
      <c r="I32" s="179">
        <v>210</v>
      </c>
      <c r="J32" s="179">
        <v>2022</v>
      </c>
      <c r="K32" s="179">
        <v>2022</v>
      </c>
      <c r="L32" s="12"/>
      <c r="M32" s="339">
        <v>6200</v>
      </c>
      <c r="N32" s="12"/>
      <c r="O32" s="12"/>
      <c r="P32" s="177"/>
      <c r="Q32" s="177"/>
      <c r="R32" s="23" t="s">
        <v>38</v>
      </c>
      <c r="S32" s="179" t="s">
        <v>50</v>
      </c>
      <c r="T32" s="179" t="s">
        <v>400</v>
      </c>
      <c r="U32" s="178" t="s">
        <v>51</v>
      </c>
      <c r="V32" s="179" t="s">
        <v>608</v>
      </c>
      <c r="W32" s="12"/>
    </row>
    <row r="33" spans="1:23" ht="88.5" customHeight="1">
      <c r="A33" s="287" t="s">
        <v>47</v>
      </c>
      <c r="B33" s="15" t="s">
        <v>53</v>
      </c>
      <c r="C33" s="286">
        <v>1</v>
      </c>
      <c r="D33" s="286">
        <v>1</v>
      </c>
      <c r="E33" s="177">
        <f t="shared" si="8"/>
        <v>245</v>
      </c>
      <c r="F33" s="285" t="s">
        <v>49</v>
      </c>
      <c r="G33" s="19">
        <v>2025</v>
      </c>
      <c r="H33" s="19">
        <v>2025</v>
      </c>
      <c r="I33" s="286">
        <v>245</v>
      </c>
      <c r="J33" s="19"/>
      <c r="K33" s="19"/>
      <c r="L33" s="12"/>
      <c r="M33" s="12"/>
      <c r="N33" s="12"/>
      <c r="O33" s="286"/>
      <c r="P33" s="286"/>
      <c r="Q33" s="287"/>
      <c r="R33" s="23" t="s">
        <v>38</v>
      </c>
      <c r="S33" s="19" t="s">
        <v>54</v>
      </c>
      <c r="T33" s="19" t="s">
        <v>311</v>
      </c>
      <c r="U33" s="22" t="s">
        <v>55</v>
      </c>
      <c r="V33" s="19" t="s">
        <v>609</v>
      </c>
    </row>
    <row r="34" spans="1:23" ht="119.25" customHeight="1">
      <c r="A34" s="287" t="s">
        <v>401</v>
      </c>
      <c r="B34" s="15" t="s">
        <v>546</v>
      </c>
      <c r="C34" s="286">
        <v>1</v>
      </c>
      <c r="D34" s="286">
        <v>1</v>
      </c>
      <c r="E34" s="177">
        <f t="shared" si="8"/>
        <v>10810.357</v>
      </c>
      <c r="F34" s="19" t="s">
        <v>31</v>
      </c>
      <c r="G34" s="19">
        <v>2018</v>
      </c>
      <c r="H34" s="19">
        <v>2018</v>
      </c>
      <c r="I34" s="286"/>
      <c r="J34" s="19">
        <v>2025</v>
      </c>
      <c r="K34" s="19">
        <v>2025</v>
      </c>
      <c r="M34" s="286"/>
      <c r="N34" s="12"/>
      <c r="O34" s="287"/>
      <c r="P34" s="260">
        <v>10810.357</v>
      </c>
      <c r="Q34" s="287"/>
      <c r="R34" s="23" t="s">
        <v>38</v>
      </c>
      <c r="S34" s="19" t="s">
        <v>56</v>
      </c>
      <c r="T34" s="19" t="s">
        <v>312</v>
      </c>
      <c r="U34" s="22" t="s">
        <v>319</v>
      </c>
      <c r="V34" s="19" t="s">
        <v>610</v>
      </c>
    </row>
    <row r="35" spans="1:23" ht="262.5" customHeight="1">
      <c r="A35" s="278" t="s">
        <v>402</v>
      </c>
      <c r="B35" s="278" t="s">
        <v>57</v>
      </c>
      <c r="C35" s="286">
        <v>1</v>
      </c>
      <c r="D35" s="286">
        <v>1</v>
      </c>
      <c r="E35" s="177">
        <f t="shared" si="8"/>
        <v>6630</v>
      </c>
      <c r="F35" s="19" t="s">
        <v>49</v>
      </c>
      <c r="G35" s="278">
        <v>2020</v>
      </c>
      <c r="H35" s="278">
        <v>2020</v>
      </c>
      <c r="I35" s="286"/>
      <c r="J35" s="19">
        <v>2021</v>
      </c>
      <c r="K35" s="19">
        <v>2021</v>
      </c>
      <c r="L35" s="120">
        <v>6630</v>
      </c>
      <c r="M35" s="120"/>
      <c r="N35" s="120"/>
      <c r="O35" s="120"/>
      <c r="P35" s="120"/>
      <c r="Q35" s="287"/>
      <c r="R35" s="285" t="s">
        <v>38</v>
      </c>
      <c r="S35" s="19" t="s">
        <v>58</v>
      </c>
      <c r="T35" s="19" t="s">
        <v>313</v>
      </c>
      <c r="U35" s="22" t="s">
        <v>533</v>
      </c>
      <c r="V35" s="19" t="s">
        <v>611</v>
      </c>
    </row>
    <row r="36" spans="1:23" ht="114" customHeight="1">
      <c r="A36" s="227" t="s">
        <v>52</v>
      </c>
      <c r="B36" s="342" t="s">
        <v>534</v>
      </c>
      <c r="C36" s="286">
        <v>1</v>
      </c>
      <c r="D36" s="286">
        <v>1</v>
      </c>
      <c r="E36" s="177">
        <f t="shared" si="8"/>
        <v>7140.1210000000001</v>
      </c>
      <c r="F36" s="19" t="s">
        <v>31</v>
      </c>
      <c r="G36" s="19">
        <v>2018</v>
      </c>
      <c r="H36" s="19">
        <v>2018</v>
      </c>
      <c r="I36" s="286"/>
      <c r="J36" s="19">
        <v>2021</v>
      </c>
      <c r="K36" s="19">
        <v>2021</v>
      </c>
      <c r="L36" s="19">
        <v>7140.1210000000001</v>
      </c>
      <c r="M36" s="120"/>
      <c r="N36" s="368"/>
      <c r="O36" s="369"/>
      <c r="P36" s="369"/>
      <c r="Q36" s="287"/>
      <c r="R36" s="23" t="s">
        <v>38</v>
      </c>
      <c r="S36" s="19"/>
      <c r="T36" s="19"/>
      <c r="U36" s="22" t="s">
        <v>521</v>
      </c>
      <c r="V36" s="12" t="s">
        <v>612</v>
      </c>
    </row>
    <row r="37" spans="1:23" ht="108" customHeight="1">
      <c r="A37" s="228" t="s">
        <v>465</v>
      </c>
      <c r="B37" s="342" t="s">
        <v>535</v>
      </c>
      <c r="C37" s="259">
        <v>1</v>
      </c>
      <c r="D37" s="259">
        <v>1</v>
      </c>
      <c r="E37" s="177">
        <f t="shared" si="8"/>
        <v>6832.9969999999994</v>
      </c>
      <c r="F37" s="19" t="s">
        <v>31</v>
      </c>
      <c r="G37" s="19">
        <v>2018</v>
      </c>
      <c r="H37" s="19">
        <v>2018</v>
      </c>
      <c r="I37" s="286"/>
      <c r="J37" s="19">
        <v>2024</v>
      </c>
      <c r="K37" s="19">
        <v>2024</v>
      </c>
      <c r="L37" s="19"/>
      <c r="M37" s="120"/>
      <c r="N37" s="120"/>
      <c r="O37" s="19">
        <v>6832.9969999999994</v>
      </c>
      <c r="P37" s="370"/>
      <c r="Q37" s="287"/>
      <c r="R37" s="23" t="s">
        <v>38</v>
      </c>
      <c r="S37" s="19"/>
      <c r="T37" s="19"/>
      <c r="U37" s="22" t="s">
        <v>521</v>
      </c>
      <c r="V37" s="12" t="s">
        <v>613</v>
      </c>
    </row>
    <row r="38" spans="1:23" ht="96" customHeight="1">
      <c r="A38" s="228" t="s">
        <v>466</v>
      </c>
      <c r="B38" s="345" t="s">
        <v>461</v>
      </c>
      <c r="C38" s="259">
        <v>1</v>
      </c>
      <c r="D38" s="259">
        <v>1</v>
      </c>
      <c r="E38" s="177">
        <f t="shared" si="8"/>
        <v>3800</v>
      </c>
      <c r="F38" s="19" t="s">
        <v>31</v>
      </c>
      <c r="G38" s="19">
        <v>2018</v>
      </c>
      <c r="H38" s="19">
        <v>2018</v>
      </c>
      <c r="I38" s="286"/>
      <c r="J38" s="19">
        <v>2021</v>
      </c>
      <c r="K38" s="19">
        <v>2021</v>
      </c>
      <c r="L38" s="120">
        <v>3800</v>
      </c>
      <c r="M38" s="120"/>
      <c r="N38" s="370"/>
      <c r="O38" s="120"/>
      <c r="P38" s="371"/>
      <c r="Q38" s="287"/>
      <c r="R38" s="23" t="s">
        <v>38</v>
      </c>
      <c r="S38" s="19"/>
      <c r="T38" s="19"/>
      <c r="U38" s="22" t="s">
        <v>522</v>
      </c>
      <c r="V38" s="12" t="s">
        <v>614</v>
      </c>
    </row>
    <row r="39" spans="1:23" ht="90">
      <c r="A39" s="228" t="s">
        <v>467</v>
      </c>
      <c r="B39" s="335" t="s">
        <v>462</v>
      </c>
      <c r="C39" s="259">
        <v>1</v>
      </c>
      <c r="D39" s="259">
        <v>1</v>
      </c>
      <c r="E39" s="177">
        <f t="shared" si="8"/>
        <v>23957.2258</v>
      </c>
      <c r="F39" s="19" t="s">
        <v>31</v>
      </c>
      <c r="G39" s="19">
        <v>2018</v>
      </c>
      <c r="H39" s="19">
        <v>2018</v>
      </c>
      <c r="I39" s="286"/>
      <c r="J39" s="19">
        <v>2025</v>
      </c>
      <c r="K39" s="19">
        <v>2025</v>
      </c>
      <c r="L39" s="12"/>
      <c r="M39" s="120"/>
      <c r="N39" s="372"/>
      <c r="O39" s="373"/>
      <c r="P39" s="374">
        <v>23957.2258</v>
      </c>
      <c r="R39" s="366" t="s">
        <v>38</v>
      </c>
      <c r="S39" s="367"/>
      <c r="T39" s="19"/>
      <c r="U39" s="22" t="s">
        <v>547</v>
      </c>
      <c r="V39" s="12" t="s">
        <v>615</v>
      </c>
    </row>
    <row r="40" spans="1:23" ht="87" customHeight="1">
      <c r="A40" s="228" t="s">
        <v>468</v>
      </c>
      <c r="B40" s="335" t="s">
        <v>463</v>
      </c>
      <c r="C40" s="259">
        <v>1</v>
      </c>
      <c r="D40" s="259">
        <v>1</v>
      </c>
      <c r="E40" s="177">
        <f t="shared" si="8"/>
        <v>19550.59</v>
      </c>
      <c r="F40" s="19" t="s">
        <v>31</v>
      </c>
      <c r="G40" s="19">
        <v>2018</v>
      </c>
      <c r="H40" s="19">
        <v>2018</v>
      </c>
      <c r="I40" s="286"/>
      <c r="J40" s="19">
        <v>2025</v>
      </c>
      <c r="K40" s="19">
        <v>2025</v>
      </c>
      <c r="L40" s="12"/>
      <c r="M40" s="120"/>
      <c r="N40" s="349"/>
      <c r="O40" s="347"/>
      <c r="P40" s="348">
        <v>19550.59</v>
      </c>
      <c r="R40" s="453" t="s">
        <v>38</v>
      </c>
      <c r="S40" s="19"/>
      <c r="T40" s="19"/>
      <c r="U40" s="22" t="s">
        <v>548</v>
      </c>
      <c r="V40" s="12" t="s">
        <v>616</v>
      </c>
    </row>
    <row r="41" spans="1:23" ht="52.5" customHeight="1">
      <c r="A41" s="228" t="s">
        <v>469</v>
      </c>
      <c r="B41" s="350" t="s">
        <v>506</v>
      </c>
      <c r="C41" s="286">
        <v>1</v>
      </c>
      <c r="D41" s="286">
        <v>1</v>
      </c>
      <c r="E41" s="177">
        <f t="shared" si="8"/>
        <v>2580</v>
      </c>
      <c r="F41" s="19" t="s">
        <v>49</v>
      </c>
      <c r="G41" s="19">
        <v>2023</v>
      </c>
      <c r="H41" s="19">
        <v>2023</v>
      </c>
      <c r="I41" s="286">
        <v>80</v>
      </c>
      <c r="J41" s="19">
        <v>2024</v>
      </c>
      <c r="K41" s="19">
        <v>2024</v>
      </c>
      <c r="L41" s="19"/>
      <c r="M41" s="120"/>
      <c r="N41" s="349"/>
      <c r="O41" s="120">
        <v>2500</v>
      </c>
      <c r="P41" s="348"/>
      <c r="R41" s="455"/>
      <c r="S41" s="19"/>
      <c r="T41" s="19"/>
      <c r="U41" s="22" t="s">
        <v>549</v>
      </c>
      <c r="V41" s="12" t="s">
        <v>453</v>
      </c>
    </row>
    <row r="42" spans="1:23" ht="219.75" customHeight="1">
      <c r="A42" s="288" t="s">
        <v>473</v>
      </c>
      <c r="B42" s="278" t="s">
        <v>59</v>
      </c>
      <c r="C42" s="286">
        <v>1</v>
      </c>
      <c r="D42" s="286">
        <v>1</v>
      </c>
      <c r="E42" s="177">
        <f t="shared" si="8"/>
        <v>26188.46</v>
      </c>
      <c r="F42" s="19" t="s">
        <v>49</v>
      </c>
      <c r="G42" s="19">
        <v>2024</v>
      </c>
      <c r="H42" s="19">
        <v>2024</v>
      </c>
      <c r="I42" s="286">
        <v>210</v>
      </c>
      <c r="J42" s="19">
        <v>2025</v>
      </c>
      <c r="K42" s="19">
        <v>2025</v>
      </c>
      <c r="L42" s="12"/>
      <c r="M42" s="286"/>
      <c r="N42" s="286"/>
      <c r="O42" s="286"/>
      <c r="P42" s="286">
        <v>25978.46</v>
      </c>
      <c r="R42" s="23" t="s">
        <v>38</v>
      </c>
      <c r="S42" s="19" t="s">
        <v>58</v>
      </c>
      <c r="T42" s="19" t="s">
        <v>314</v>
      </c>
      <c r="U42" s="22" t="s">
        <v>523</v>
      </c>
      <c r="V42" s="19" t="s">
        <v>440</v>
      </c>
    </row>
    <row r="43" spans="1:23" s="10" customFormat="1" ht="30">
      <c r="A43" s="6" t="s">
        <v>60</v>
      </c>
      <c r="B43" s="15" t="s">
        <v>28</v>
      </c>
      <c r="C43" s="8"/>
      <c r="D43" s="8"/>
      <c r="E43" s="9">
        <f>E44</f>
        <v>600</v>
      </c>
      <c r="F43" s="8"/>
      <c r="G43" s="8"/>
      <c r="H43" s="8"/>
      <c r="I43" s="9">
        <f>I44</f>
        <v>600</v>
      </c>
      <c r="J43" s="8"/>
      <c r="K43" s="8"/>
      <c r="L43" s="9"/>
      <c r="M43" s="9"/>
      <c r="N43" s="9"/>
      <c r="O43" s="9"/>
      <c r="P43" s="9"/>
      <c r="Q43" s="8"/>
      <c r="R43" s="8"/>
      <c r="S43" s="8"/>
      <c r="T43" s="8"/>
      <c r="U43" s="8"/>
      <c r="V43" s="8"/>
      <c r="W43" s="8"/>
    </row>
    <row r="44" spans="1:23" ht="60">
      <c r="A44" s="287" t="s">
        <v>61</v>
      </c>
      <c r="B44" s="15" t="s">
        <v>403</v>
      </c>
      <c r="C44" s="12">
        <v>1.65</v>
      </c>
      <c r="D44" s="12">
        <v>1.65</v>
      </c>
      <c r="E44" s="177">
        <f>I44+O44+P44+N44+M44+L44</f>
        <v>600</v>
      </c>
      <c r="F44" s="12" t="s">
        <v>49</v>
      </c>
      <c r="G44" s="12">
        <v>2024</v>
      </c>
      <c r="H44" s="12">
        <v>2024</v>
      </c>
      <c r="I44" s="183">
        <v>600</v>
      </c>
      <c r="J44" s="12"/>
      <c r="K44" s="12"/>
      <c r="L44" s="12"/>
      <c r="M44" s="12"/>
      <c r="N44" s="12"/>
      <c r="O44" s="12"/>
      <c r="P44" s="12"/>
      <c r="Q44" s="12"/>
      <c r="R44" s="23" t="s">
        <v>38</v>
      </c>
      <c r="S44" s="179" t="s">
        <v>42</v>
      </c>
      <c r="T44" s="23" t="s">
        <v>452</v>
      </c>
      <c r="U44" s="178" t="s">
        <v>451</v>
      </c>
      <c r="V44" s="12" t="s">
        <v>621</v>
      </c>
      <c r="W44" s="12"/>
    </row>
    <row r="45" spans="1:23">
      <c r="A45" s="150" t="s">
        <v>63</v>
      </c>
      <c r="B45" s="15"/>
      <c r="C45" s="12"/>
      <c r="D45" s="12"/>
      <c r="E45" s="12"/>
      <c r="F45" s="12"/>
      <c r="G45" s="12"/>
      <c r="H45" s="12"/>
      <c r="I45" s="12"/>
      <c r="J45" s="12"/>
      <c r="K45" s="12"/>
      <c r="L45" s="12"/>
      <c r="M45" s="12"/>
      <c r="N45" s="12"/>
      <c r="O45" s="12"/>
      <c r="P45" s="12"/>
      <c r="Q45" s="12"/>
      <c r="R45" s="12"/>
      <c r="S45" s="12"/>
      <c r="T45" s="12"/>
      <c r="U45" s="12"/>
      <c r="V45" s="12"/>
      <c r="W45" s="12"/>
    </row>
    <row r="46" spans="1:23" s="10" customFormat="1" ht="30">
      <c r="A46" s="6" t="s">
        <v>64</v>
      </c>
      <c r="B46" s="15" t="s">
        <v>30</v>
      </c>
      <c r="C46" s="8">
        <f>SUM(C47:C52)</f>
        <v>121.22</v>
      </c>
      <c r="D46" s="8">
        <f>SUM(D47:D52)</f>
        <v>130.82</v>
      </c>
      <c r="E46" s="9">
        <f>SUM(E47:E52)</f>
        <v>334020.06</v>
      </c>
      <c r="F46" s="8"/>
      <c r="G46" s="8"/>
      <c r="H46" s="8"/>
      <c r="I46" s="9">
        <f>SUM(I47:I52)</f>
        <v>780</v>
      </c>
      <c r="J46" s="8"/>
      <c r="K46" s="8"/>
      <c r="L46" s="9">
        <f>SUM(L47:L52)</f>
        <v>21047.42</v>
      </c>
      <c r="M46" s="9">
        <f t="shared" ref="M46:P46" si="9">SUM(M47:M52)</f>
        <v>29033.800000000003</v>
      </c>
      <c r="N46" s="9">
        <f t="shared" si="9"/>
        <v>29253.090000000004</v>
      </c>
      <c r="O46" s="9">
        <f t="shared" si="9"/>
        <v>113391.91</v>
      </c>
      <c r="P46" s="9">
        <f t="shared" si="9"/>
        <v>140513.84000000003</v>
      </c>
      <c r="Q46" s="8"/>
      <c r="R46" s="8"/>
      <c r="S46" s="8"/>
      <c r="T46" s="8"/>
      <c r="U46" s="8"/>
      <c r="V46" s="8"/>
      <c r="W46" s="8"/>
    </row>
    <row r="47" spans="1:23" ht="93" customHeight="1">
      <c r="A47" s="150" t="s">
        <v>404</v>
      </c>
      <c r="B47" s="15" t="s">
        <v>405</v>
      </c>
      <c r="C47" s="149">
        <v>17.2</v>
      </c>
      <c r="D47" s="149">
        <v>17.2</v>
      </c>
      <c r="E47" s="177">
        <f>I47+O47+P47+N47+M47+L47</f>
        <v>33280</v>
      </c>
      <c r="F47" s="149" t="s">
        <v>49</v>
      </c>
      <c r="G47" s="177">
        <v>2022</v>
      </c>
      <c r="H47" s="177">
        <v>2022</v>
      </c>
      <c r="I47" s="177">
        <v>280</v>
      </c>
      <c r="J47" s="177">
        <v>2024</v>
      </c>
      <c r="K47" s="177">
        <v>2024</v>
      </c>
      <c r="L47" s="287"/>
      <c r="M47" s="177"/>
      <c r="N47" s="177"/>
      <c r="O47" s="177">
        <v>33000</v>
      </c>
      <c r="P47" s="177"/>
      <c r="Q47" s="12"/>
      <c r="R47" s="178" t="s">
        <v>348</v>
      </c>
      <c r="S47" s="179" t="s">
        <v>42</v>
      </c>
      <c r="T47" s="179" t="s">
        <v>406</v>
      </c>
      <c r="U47" s="178" t="s">
        <v>407</v>
      </c>
      <c r="V47" s="179" t="s">
        <v>618</v>
      </c>
      <c r="W47" s="12"/>
    </row>
    <row r="48" spans="1:23" ht="270">
      <c r="A48" s="150" t="s">
        <v>408</v>
      </c>
      <c r="B48" s="15" t="s">
        <v>409</v>
      </c>
      <c r="C48" s="149">
        <v>17.82</v>
      </c>
      <c r="D48" s="149">
        <v>17.82</v>
      </c>
      <c r="E48" s="177">
        <f t="shared" ref="E48:E52" si="10">I48+O48+P48+N48+M48+L48</f>
        <v>21047.42</v>
      </c>
      <c r="F48" s="212" t="s">
        <v>31</v>
      </c>
      <c r="G48" s="177">
        <v>2019</v>
      </c>
      <c r="H48" s="177">
        <v>2019</v>
      </c>
      <c r="I48" s="12"/>
      <c r="J48" s="177">
        <v>2021</v>
      </c>
      <c r="K48" s="177">
        <v>2021</v>
      </c>
      <c r="L48" s="177">
        <v>21047.42</v>
      </c>
      <c r="M48" s="177"/>
      <c r="N48" s="177"/>
      <c r="O48" s="177"/>
      <c r="P48" s="177"/>
      <c r="Q48" s="12"/>
      <c r="R48" s="178" t="s">
        <v>348</v>
      </c>
      <c r="S48" s="179" t="s">
        <v>42</v>
      </c>
      <c r="T48" s="179" t="s">
        <v>410</v>
      </c>
      <c r="U48" s="178" t="s">
        <v>411</v>
      </c>
      <c r="V48" s="179" t="s">
        <v>617</v>
      </c>
      <c r="W48" s="12"/>
    </row>
    <row r="49" spans="1:23" ht="88.5" customHeight="1">
      <c r="A49" s="150" t="s">
        <v>412</v>
      </c>
      <c r="B49" s="182" t="s">
        <v>413</v>
      </c>
      <c r="C49" s="149" t="s">
        <v>414</v>
      </c>
      <c r="D49" s="149">
        <v>9.6</v>
      </c>
      <c r="E49" s="177">
        <f t="shared" si="10"/>
        <v>7141.54</v>
      </c>
      <c r="F49" s="149" t="s">
        <v>49</v>
      </c>
      <c r="G49" s="177">
        <v>2024</v>
      </c>
      <c r="H49" s="177">
        <v>2024</v>
      </c>
      <c r="I49" s="177">
        <v>250</v>
      </c>
      <c r="J49" s="177">
        <v>2025</v>
      </c>
      <c r="K49" s="177">
        <v>2025</v>
      </c>
      <c r="L49" s="177"/>
      <c r="M49" s="287"/>
      <c r="N49" s="177"/>
      <c r="O49" s="177"/>
      <c r="P49" s="177">
        <v>6891.54</v>
      </c>
      <c r="Q49" s="178"/>
      <c r="R49" s="178" t="s">
        <v>38</v>
      </c>
      <c r="S49" s="179" t="s">
        <v>42</v>
      </c>
      <c r="T49" s="179" t="s">
        <v>415</v>
      </c>
      <c r="U49" s="178" t="s">
        <v>416</v>
      </c>
      <c r="V49" s="179" t="s">
        <v>442</v>
      </c>
      <c r="W49" s="12"/>
    </row>
    <row r="50" spans="1:23" ht="90" customHeight="1">
      <c r="A50" s="150" t="s">
        <v>417</v>
      </c>
      <c r="B50" s="182" t="s">
        <v>418</v>
      </c>
      <c r="C50" s="149">
        <v>2.2000000000000002</v>
      </c>
      <c r="D50" s="149">
        <v>2.2000000000000002</v>
      </c>
      <c r="E50" s="177">
        <f t="shared" si="10"/>
        <v>2146.6</v>
      </c>
      <c r="F50" s="149" t="s">
        <v>49</v>
      </c>
      <c r="G50" s="177">
        <v>2024</v>
      </c>
      <c r="H50" s="177">
        <v>2024</v>
      </c>
      <c r="I50" s="177">
        <v>250</v>
      </c>
      <c r="J50" s="177">
        <v>2025</v>
      </c>
      <c r="K50" s="177">
        <v>2025</v>
      </c>
      <c r="L50" s="177"/>
      <c r="M50" s="163"/>
      <c r="N50" s="287"/>
      <c r="O50" s="177"/>
      <c r="P50" s="177">
        <v>1896.6</v>
      </c>
      <c r="Q50" s="12"/>
      <c r="R50" s="178" t="s">
        <v>419</v>
      </c>
      <c r="S50" s="179" t="s">
        <v>42</v>
      </c>
      <c r="T50" s="179" t="s">
        <v>420</v>
      </c>
      <c r="U50" s="178" t="s">
        <v>421</v>
      </c>
      <c r="V50" s="179" t="s">
        <v>442</v>
      </c>
      <c r="W50" s="12"/>
    </row>
    <row r="51" spans="1:23" ht="120">
      <c r="A51" s="150" t="s">
        <v>422</v>
      </c>
      <c r="B51" s="180" t="s">
        <v>423</v>
      </c>
      <c r="C51" s="149">
        <v>4</v>
      </c>
      <c r="D51" s="149">
        <v>4</v>
      </c>
      <c r="E51" s="177">
        <f t="shared" si="10"/>
        <v>15200</v>
      </c>
      <c r="F51" s="149" t="s">
        <v>31</v>
      </c>
      <c r="G51" s="149">
        <v>2018</v>
      </c>
      <c r="H51" s="149">
        <v>2018</v>
      </c>
      <c r="I51" s="12"/>
      <c r="J51" s="149">
        <v>2022</v>
      </c>
      <c r="K51" s="149">
        <v>2023</v>
      </c>
      <c r="L51" s="12"/>
      <c r="M51" s="177">
        <v>2600</v>
      </c>
      <c r="N51" s="177">
        <v>12600</v>
      </c>
      <c r="O51" s="12"/>
      <c r="P51" s="12"/>
      <c r="Q51" s="12"/>
      <c r="R51" s="178" t="s">
        <v>348</v>
      </c>
      <c r="S51" s="179" t="s">
        <v>50</v>
      </c>
      <c r="T51" s="184" t="s">
        <v>424</v>
      </c>
      <c r="U51" s="178" t="s">
        <v>425</v>
      </c>
      <c r="V51" s="179" t="s">
        <v>442</v>
      </c>
      <c r="W51" s="12"/>
    </row>
    <row r="52" spans="1:23" ht="120">
      <c r="A52" s="150" t="s">
        <v>426</v>
      </c>
      <c r="B52" s="180" t="s">
        <v>427</v>
      </c>
      <c r="C52" s="149">
        <v>80</v>
      </c>
      <c r="D52" s="149">
        <v>80</v>
      </c>
      <c r="E52" s="177">
        <f t="shared" si="10"/>
        <v>255204.5</v>
      </c>
      <c r="F52" s="149" t="s">
        <v>31</v>
      </c>
      <c r="G52" s="149">
        <v>2018</v>
      </c>
      <c r="H52" s="149">
        <v>2018</v>
      </c>
      <c r="I52" s="12"/>
      <c r="J52" s="149">
        <v>2022</v>
      </c>
      <c r="K52" s="149">
        <v>2025</v>
      </c>
      <c r="L52" s="173"/>
      <c r="M52" s="173">
        <v>26433.800000000003</v>
      </c>
      <c r="N52" s="173">
        <v>16653.090000000004</v>
      </c>
      <c r="O52" s="173">
        <v>80391.91</v>
      </c>
      <c r="P52" s="173">
        <v>131725.70000000001</v>
      </c>
      <c r="Q52" s="12"/>
      <c r="R52" s="178" t="s">
        <v>348</v>
      </c>
      <c r="S52" s="179" t="s">
        <v>50</v>
      </c>
      <c r="T52" s="184" t="s">
        <v>424</v>
      </c>
      <c r="U52" s="178" t="s">
        <v>425</v>
      </c>
      <c r="V52" s="179" t="s">
        <v>442</v>
      </c>
      <c r="W52" s="12"/>
    </row>
    <row r="53" spans="1:23">
      <c r="A53" s="147"/>
      <c r="B53" s="480" t="s">
        <v>65</v>
      </c>
      <c r="C53" s="480"/>
      <c r="D53" s="480"/>
      <c r="E53" s="17">
        <f>E46+E43+E30+E19</f>
        <v>981962.07380000001</v>
      </c>
      <c r="F53" s="17"/>
      <c r="G53" s="17"/>
      <c r="H53" s="17"/>
      <c r="I53" s="18">
        <f>I46+I43+I30+I19</f>
        <v>3041</v>
      </c>
      <c r="J53" s="17"/>
      <c r="K53" s="17"/>
      <c r="L53" s="18">
        <f>L46+L43+L30+L19</f>
        <v>164819.51199999999</v>
      </c>
      <c r="M53" s="18">
        <f t="shared" ref="M53:P53" si="11">M46+M43+M30+M19</f>
        <v>162785.63300000003</v>
      </c>
      <c r="N53" s="18">
        <f t="shared" si="11"/>
        <v>168891.44</v>
      </c>
      <c r="O53" s="18">
        <f t="shared" si="11"/>
        <v>201614.016</v>
      </c>
      <c r="P53" s="18">
        <f t="shared" si="11"/>
        <v>280810.47279999999</v>
      </c>
      <c r="Q53" s="17"/>
      <c r="R53" s="17"/>
      <c r="S53" s="185"/>
      <c r="T53" s="185"/>
      <c r="U53" s="17"/>
      <c r="V53" s="17"/>
      <c r="W53" s="17"/>
    </row>
    <row r="54" spans="1:23">
      <c r="A54" s="147"/>
      <c r="B54" s="480" t="s">
        <v>66</v>
      </c>
      <c r="C54" s="480"/>
      <c r="D54" s="480"/>
      <c r="E54" s="18">
        <f>E53+E17</f>
        <v>1389581.8588</v>
      </c>
      <c r="F54" s="17"/>
      <c r="G54" s="17"/>
      <c r="H54" s="17"/>
      <c r="I54" s="18">
        <f>I53+I17</f>
        <v>5141</v>
      </c>
      <c r="J54" s="17"/>
      <c r="K54" s="17"/>
      <c r="L54" s="18">
        <f>L53+L17</f>
        <v>178794.51199999999</v>
      </c>
      <c r="M54" s="18">
        <f t="shared" ref="M54:P54" si="12">M53+M17</f>
        <v>187899.41300000003</v>
      </c>
      <c r="N54" s="18">
        <f t="shared" si="12"/>
        <v>234457.24</v>
      </c>
      <c r="O54" s="18">
        <f t="shared" si="12"/>
        <v>260269.94099999999</v>
      </c>
      <c r="P54" s="18">
        <f t="shared" si="12"/>
        <v>523019.75280000002</v>
      </c>
      <c r="Q54" s="17"/>
      <c r="R54" s="17"/>
      <c r="S54" s="17"/>
      <c r="T54" s="17"/>
      <c r="U54" s="17"/>
      <c r="V54" s="17"/>
      <c r="W54" s="17"/>
    </row>
    <row r="55" spans="1:23" s="5" customFormat="1">
      <c r="A55" s="3" t="s">
        <v>67</v>
      </c>
      <c r="B55" s="25" t="s">
        <v>68</v>
      </c>
      <c r="C55" s="25"/>
      <c r="D55" s="25"/>
      <c r="E55" s="25"/>
      <c r="F55" s="25"/>
      <c r="G55" s="25"/>
      <c r="H55" s="25"/>
      <c r="I55" s="25"/>
      <c r="J55" s="25"/>
      <c r="K55" s="25"/>
      <c r="L55" s="26"/>
      <c r="M55" s="26"/>
      <c r="N55" s="26"/>
      <c r="O55" s="26"/>
      <c r="P55" s="26"/>
      <c r="Q55" s="25"/>
      <c r="R55" s="25"/>
      <c r="S55" s="25"/>
      <c r="T55" s="26"/>
      <c r="U55" s="25"/>
      <c r="V55" s="26"/>
      <c r="W55" s="25"/>
    </row>
    <row r="56" spans="1:23" ht="15" customHeight="1">
      <c r="A56" s="150" t="s">
        <v>69</v>
      </c>
      <c r="B56" s="440" t="s">
        <v>70</v>
      </c>
      <c r="C56" s="440"/>
      <c r="D56" s="440"/>
      <c r="E56" s="177">
        <f t="shared" ref="E56:E70" si="13">I56+O56+P56+N56+M56+L56</f>
        <v>0</v>
      </c>
      <c r="F56" s="148"/>
      <c r="G56" s="148"/>
      <c r="H56" s="148"/>
      <c r="I56" s="148"/>
      <c r="J56" s="148"/>
      <c r="K56" s="148"/>
      <c r="L56" s="280"/>
      <c r="M56" s="280"/>
      <c r="N56" s="280"/>
      <c r="O56" s="280"/>
      <c r="P56" s="280"/>
      <c r="Q56" s="148"/>
      <c r="R56" s="468" t="s">
        <v>428</v>
      </c>
      <c r="S56" s="453" t="s">
        <v>42</v>
      </c>
      <c r="T56" s="481" t="s">
        <v>429</v>
      </c>
      <c r="U56" s="146"/>
      <c r="V56" s="484" t="s">
        <v>620</v>
      </c>
      <c r="W56" s="147"/>
    </row>
    <row r="57" spans="1:23">
      <c r="A57" s="287" t="s">
        <v>74</v>
      </c>
      <c r="B57" s="186" t="s">
        <v>75</v>
      </c>
      <c r="C57" s="24">
        <v>0.43</v>
      </c>
      <c r="D57" s="24">
        <v>0.43</v>
      </c>
      <c r="E57" s="177">
        <f t="shared" si="13"/>
        <v>168</v>
      </c>
      <c r="F57" s="28" t="s">
        <v>31</v>
      </c>
      <c r="G57" s="29">
        <v>2020</v>
      </c>
      <c r="H57" s="29">
        <v>2020</v>
      </c>
      <c r="I57" s="28"/>
      <c r="J57" s="29">
        <v>2021</v>
      </c>
      <c r="K57" s="29">
        <v>2021</v>
      </c>
      <c r="L57" s="21">
        <v>168</v>
      </c>
      <c r="M57" s="187"/>
      <c r="N57" s="28"/>
      <c r="O57" s="28"/>
      <c r="P57" s="28"/>
      <c r="Q57" s="280"/>
      <c r="R57" s="469"/>
      <c r="S57" s="454"/>
      <c r="T57" s="482"/>
      <c r="U57" s="30" t="s">
        <v>76</v>
      </c>
      <c r="V57" s="485"/>
      <c r="W57" s="284"/>
    </row>
    <row r="58" spans="1:23">
      <c r="A58" s="287" t="s">
        <v>77</v>
      </c>
      <c r="B58" s="186" t="s">
        <v>78</v>
      </c>
      <c r="C58" s="24">
        <v>0.1</v>
      </c>
      <c r="D58" s="24">
        <v>0.1</v>
      </c>
      <c r="E58" s="177">
        <f t="shared" si="13"/>
        <v>160</v>
      </c>
      <c r="F58" s="28" t="s">
        <v>49</v>
      </c>
      <c r="G58" s="29">
        <v>2021</v>
      </c>
      <c r="H58" s="29">
        <v>2021</v>
      </c>
      <c r="I58" s="21">
        <v>40</v>
      </c>
      <c r="J58" s="29">
        <v>2021</v>
      </c>
      <c r="K58" s="29">
        <v>2021</v>
      </c>
      <c r="L58" s="28">
        <v>120</v>
      </c>
      <c r="M58" s="28"/>
      <c r="N58" s="28"/>
      <c r="O58" s="28"/>
      <c r="P58" s="187"/>
      <c r="Q58" s="280"/>
      <c r="R58" s="469"/>
      <c r="S58" s="454"/>
      <c r="T58" s="482"/>
      <c r="U58" s="30" t="s">
        <v>79</v>
      </c>
      <c r="V58" s="485"/>
      <c r="W58" s="284"/>
    </row>
    <row r="59" spans="1:23">
      <c r="A59" s="287" t="s">
        <v>80</v>
      </c>
      <c r="B59" s="440" t="s">
        <v>81</v>
      </c>
      <c r="C59" s="440"/>
      <c r="D59" s="440"/>
      <c r="E59" s="177">
        <f t="shared" si="13"/>
        <v>0</v>
      </c>
      <c r="F59" s="280"/>
      <c r="G59" s="31"/>
      <c r="H59" s="29"/>
      <c r="I59" s="28"/>
      <c r="J59" s="28"/>
      <c r="K59" s="28"/>
      <c r="L59" s="28"/>
      <c r="M59" s="28"/>
      <c r="N59" s="28"/>
      <c r="O59" s="28"/>
      <c r="P59" s="28"/>
      <c r="Q59" s="280"/>
      <c r="R59" s="469"/>
      <c r="S59" s="454"/>
      <c r="T59" s="482"/>
      <c r="U59" s="279"/>
      <c r="V59" s="485"/>
      <c r="W59" s="284"/>
    </row>
    <row r="60" spans="1:23" ht="31.5">
      <c r="A60" s="287" t="s">
        <v>82</v>
      </c>
      <c r="B60" s="186" t="s">
        <v>83</v>
      </c>
      <c r="C60" s="24">
        <v>4</v>
      </c>
      <c r="D60" s="24">
        <v>4</v>
      </c>
      <c r="E60" s="177">
        <f t="shared" si="13"/>
        <v>3900</v>
      </c>
      <c r="F60" s="28" t="s">
        <v>49</v>
      </c>
      <c r="G60" s="32">
        <v>2021</v>
      </c>
      <c r="H60" s="32">
        <v>2023</v>
      </c>
      <c r="I60" s="28">
        <v>80</v>
      </c>
      <c r="J60" s="29">
        <v>2021</v>
      </c>
      <c r="K60" s="29">
        <v>2024</v>
      </c>
      <c r="L60" s="28">
        <v>420</v>
      </c>
      <c r="M60" s="28"/>
      <c r="N60" s="28">
        <v>1700</v>
      </c>
      <c r="O60" s="28">
        <v>1700</v>
      </c>
      <c r="P60" s="28"/>
      <c r="Q60" s="280"/>
      <c r="R60" s="469"/>
      <c r="S60" s="454"/>
      <c r="T60" s="482"/>
      <c r="U60" s="188" t="s">
        <v>84</v>
      </c>
      <c r="V60" s="485"/>
      <c r="W60" s="284"/>
    </row>
    <row r="61" spans="1:23" ht="15.75">
      <c r="A61" s="287" t="s">
        <v>430</v>
      </c>
      <c r="B61" s="186" t="s">
        <v>78</v>
      </c>
      <c r="C61" s="24">
        <v>0.2</v>
      </c>
      <c r="D61" s="24">
        <v>0.2</v>
      </c>
      <c r="E61" s="189">
        <f t="shared" si="13"/>
        <v>140</v>
      </c>
      <c r="F61" s="28" t="s">
        <v>49</v>
      </c>
      <c r="G61" s="32">
        <v>2024</v>
      </c>
      <c r="H61" s="32">
        <v>2024</v>
      </c>
      <c r="I61" s="28">
        <v>40</v>
      </c>
      <c r="J61" s="29">
        <v>2025</v>
      </c>
      <c r="K61" s="29">
        <v>2025</v>
      </c>
      <c r="L61" s="28"/>
      <c r="M61" s="28"/>
      <c r="N61" s="28"/>
      <c r="O61" s="28"/>
      <c r="P61" s="28">
        <v>100</v>
      </c>
      <c r="Q61" s="280"/>
      <c r="R61" s="469"/>
      <c r="S61" s="454"/>
      <c r="T61" s="482"/>
      <c r="U61" s="188" t="s">
        <v>431</v>
      </c>
      <c r="V61" s="485"/>
      <c r="W61" s="284"/>
    </row>
    <row r="62" spans="1:23" s="36" customFormat="1">
      <c r="A62" s="287" t="s">
        <v>85</v>
      </c>
      <c r="B62" s="190" t="s">
        <v>86</v>
      </c>
      <c r="C62" s="279"/>
      <c r="D62" s="279"/>
      <c r="E62" s="191">
        <f t="shared" si="13"/>
        <v>0</v>
      </c>
      <c r="F62" s="280"/>
      <c r="G62" s="31"/>
      <c r="H62" s="29"/>
      <c r="I62" s="28"/>
      <c r="J62" s="28"/>
      <c r="K62" s="28"/>
      <c r="L62" s="28"/>
      <c r="M62" s="28"/>
      <c r="N62" s="28"/>
      <c r="O62" s="28"/>
      <c r="P62" s="28"/>
      <c r="Q62" s="280"/>
      <c r="R62" s="469"/>
      <c r="S62" s="454"/>
      <c r="T62" s="482"/>
      <c r="U62" s="279"/>
      <c r="V62" s="485"/>
      <c r="W62" s="284"/>
    </row>
    <row r="63" spans="1:23" ht="31.5">
      <c r="A63" s="287" t="s">
        <v>87</v>
      </c>
      <c r="B63" s="27" t="s">
        <v>83</v>
      </c>
      <c r="C63" s="24">
        <v>3</v>
      </c>
      <c r="D63" s="24">
        <v>3</v>
      </c>
      <c r="E63" s="110">
        <f t="shared" ref="E63:E65" si="14">I63+N63+O63+M63+L63+P63</f>
        <v>1290</v>
      </c>
      <c r="F63" s="28" t="s">
        <v>49</v>
      </c>
      <c r="G63" s="29">
        <v>2021</v>
      </c>
      <c r="H63" s="29">
        <v>2022</v>
      </c>
      <c r="I63" s="28">
        <v>40</v>
      </c>
      <c r="J63" s="29">
        <v>2021</v>
      </c>
      <c r="K63" s="29">
        <v>2022</v>
      </c>
      <c r="L63" s="28">
        <v>420</v>
      </c>
      <c r="M63" s="28">
        <v>830</v>
      </c>
      <c r="N63" s="28"/>
      <c r="O63" s="28"/>
      <c r="P63" s="28"/>
      <c r="Q63" s="280"/>
      <c r="R63" s="469"/>
      <c r="S63" s="454"/>
      <c r="T63" s="482"/>
      <c r="U63" s="192" t="s">
        <v>88</v>
      </c>
      <c r="V63" s="485"/>
      <c r="W63" s="284"/>
    </row>
    <row r="64" spans="1:23" ht="15.75">
      <c r="A64" s="287" t="s">
        <v>89</v>
      </c>
      <c r="B64" s="27" t="s">
        <v>90</v>
      </c>
      <c r="C64" s="24">
        <v>19.13</v>
      </c>
      <c r="D64" s="24">
        <v>19.13</v>
      </c>
      <c r="E64" s="110">
        <f t="shared" si="14"/>
        <v>14370</v>
      </c>
      <c r="F64" s="28" t="s">
        <v>49</v>
      </c>
      <c r="G64" s="29">
        <v>2021</v>
      </c>
      <c r="H64" s="29">
        <v>2024</v>
      </c>
      <c r="I64" s="352">
        <f>80+80+420</f>
        <v>580</v>
      </c>
      <c r="J64" s="29">
        <v>2021</v>
      </c>
      <c r="K64" s="29">
        <v>2025</v>
      </c>
      <c r="L64" s="28">
        <v>200</v>
      </c>
      <c r="M64" s="28">
        <v>2770</v>
      </c>
      <c r="N64" s="28">
        <v>5460</v>
      </c>
      <c r="O64" s="28">
        <v>3360</v>
      </c>
      <c r="P64" s="28">
        <v>2000</v>
      </c>
      <c r="Q64" s="280"/>
      <c r="R64" s="469"/>
      <c r="S64" s="454"/>
      <c r="T64" s="482"/>
      <c r="U64" s="188" t="s">
        <v>91</v>
      </c>
      <c r="V64" s="485"/>
      <c r="W64" s="284"/>
    </row>
    <row r="65" spans="1:23" ht="15.75">
      <c r="A65" s="287" t="s">
        <v>470</v>
      </c>
      <c r="B65" s="27" t="s">
        <v>471</v>
      </c>
      <c r="C65" s="24">
        <v>1.7</v>
      </c>
      <c r="D65" s="24">
        <v>1.7</v>
      </c>
      <c r="E65" s="110">
        <f t="shared" si="14"/>
        <v>340</v>
      </c>
      <c r="F65" s="28" t="s">
        <v>49</v>
      </c>
      <c r="G65" s="29">
        <v>2021</v>
      </c>
      <c r="H65" s="29">
        <v>2021</v>
      </c>
      <c r="I65" s="352">
        <v>40</v>
      </c>
      <c r="J65" s="29">
        <v>2022</v>
      </c>
      <c r="K65" s="29">
        <v>2022</v>
      </c>
      <c r="L65" s="28"/>
      <c r="M65" s="28">
        <v>300</v>
      </c>
      <c r="N65" s="28"/>
      <c r="O65" s="28"/>
      <c r="P65" s="28"/>
      <c r="Q65" s="280"/>
      <c r="R65" s="469"/>
      <c r="S65" s="454"/>
      <c r="T65" s="482"/>
      <c r="U65" s="188"/>
      <c r="V65" s="485"/>
      <c r="W65" s="284"/>
    </row>
    <row r="66" spans="1:23" s="36" customFormat="1">
      <c r="A66" s="287" t="s">
        <v>92</v>
      </c>
      <c r="B66" s="190" t="s">
        <v>93</v>
      </c>
      <c r="C66" s="279"/>
      <c r="D66" s="279"/>
      <c r="E66" s="191">
        <f t="shared" si="13"/>
        <v>0</v>
      </c>
      <c r="F66" s="280"/>
      <c r="G66" s="31"/>
      <c r="H66" s="29"/>
      <c r="I66" s="28"/>
      <c r="J66" s="28"/>
      <c r="K66" s="28"/>
      <c r="L66" s="28"/>
      <c r="M66" s="28"/>
      <c r="N66" s="28"/>
      <c r="O66" s="28"/>
      <c r="P66" s="28"/>
      <c r="Q66" s="280"/>
      <c r="R66" s="469"/>
      <c r="S66" s="454"/>
      <c r="T66" s="482"/>
      <c r="U66" s="279"/>
      <c r="V66" s="485"/>
      <c r="W66" s="284"/>
    </row>
    <row r="67" spans="1:23" ht="31.5">
      <c r="A67" s="287" t="s">
        <v>94</v>
      </c>
      <c r="B67" s="186" t="s">
        <v>83</v>
      </c>
      <c r="C67" s="24">
        <v>3</v>
      </c>
      <c r="D67" s="24">
        <v>3</v>
      </c>
      <c r="E67" s="177">
        <f t="shared" si="13"/>
        <v>1240</v>
      </c>
      <c r="F67" s="28" t="s">
        <v>49</v>
      </c>
      <c r="G67" s="29">
        <v>2021</v>
      </c>
      <c r="H67" s="29">
        <v>2023</v>
      </c>
      <c r="I67" s="28">
        <f>40+70</f>
        <v>110</v>
      </c>
      <c r="J67" s="32">
        <v>2022</v>
      </c>
      <c r="K67" s="32">
        <v>2024</v>
      </c>
      <c r="L67" s="28"/>
      <c r="M67" s="28">
        <v>500</v>
      </c>
      <c r="N67" s="28"/>
      <c r="O67" s="28">
        <v>630</v>
      </c>
      <c r="P67" s="28"/>
      <c r="Q67" s="280"/>
      <c r="R67" s="469"/>
      <c r="S67" s="454"/>
      <c r="T67" s="482"/>
      <c r="U67" s="192" t="s">
        <v>95</v>
      </c>
      <c r="V67" s="485"/>
      <c r="W67" s="284"/>
    </row>
    <row r="68" spans="1:23" ht="15.75">
      <c r="A68" s="287" t="s">
        <v>432</v>
      </c>
      <c r="B68" s="186" t="s">
        <v>433</v>
      </c>
      <c r="C68" s="24">
        <v>1.7</v>
      </c>
      <c r="D68" s="24">
        <v>1.7</v>
      </c>
      <c r="E68" s="177">
        <f t="shared" si="13"/>
        <v>1040</v>
      </c>
      <c r="F68" s="28" t="s">
        <v>49</v>
      </c>
      <c r="G68" s="29">
        <v>2021</v>
      </c>
      <c r="H68" s="29">
        <v>2021</v>
      </c>
      <c r="I68" s="28">
        <v>40</v>
      </c>
      <c r="J68" s="32">
        <v>2022</v>
      </c>
      <c r="K68" s="32">
        <v>2022</v>
      </c>
      <c r="L68" s="28"/>
      <c r="M68" s="28">
        <v>1000</v>
      </c>
      <c r="N68" s="28"/>
      <c r="O68" s="28"/>
      <c r="P68" s="28"/>
      <c r="Q68" s="280"/>
      <c r="R68" s="469"/>
      <c r="S68" s="454"/>
      <c r="T68" s="482"/>
      <c r="U68" s="192" t="s">
        <v>434</v>
      </c>
      <c r="V68" s="485"/>
      <c r="W68" s="284"/>
    </row>
    <row r="69" spans="1:23" s="36" customFormat="1">
      <c r="A69" s="287" t="s">
        <v>96</v>
      </c>
      <c r="B69" s="190" t="s">
        <v>97</v>
      </c>
      <c r="C69" s="279"/>
      <c r="D69" s="279"/>
      <c r="E69" s="191">
        <f t="shared" si="13"/>
        <v>0</v>
      </c>
      <c r="F69" s="280"/>
      <c r="G69" s="31"/>
      <c r="H69" s="29"/>
      <c r="I69" s="28"/>
      <c r="J69" s="28"/>
      <c r="K69" s="28"/>
      <c r="L69" s="28"/>
      <c r="M69" s="28"/>
      <c r="N69" s="28"/>
      <c r="O69" s="28"/>
      <c r="P69" s="28"/>
      <c r="Q69" s="280"/>
      <c r="R69" s="469"/>
      <c r="S69" s="454"/>
      <c r="T69" s="482"/>
      <c r="U69" s="279"/>
      <c r="V69" s="485"/>
      <c r="W69" s="284"/>
    </row>
    <row r="70" spans="1:23" ht="31.5">
      <c r="A70" s="287" t="s">
        <v>98</v>
      </c>
      <c r="B70" s="186" t="s">
        <v>83</v>
      </c>
      <c r="C70" s="24">
        <v>2</v>
      </c>
      <c r="D70" s="24">
        <v>2</v>
      </c>
      <c r="E70" s="177">
        <f t="shared" si="13"/>
        <v>400</v>
      </c>
      <c r="F70" s="28" t="s">
        <v>31</v>
      </c>
      <c r="G70" s="29">
        <v>2020</v>
      </c>
      <c r="H70" s="29">
        <v>2020</v>
      </c>
      <c r="I70" s="28"/>
      <c r="J70" s="29">
        <v>2021</v>
      </c>
      <c r="K70" s="29">
        <v>2021</v>
      </c>
      <c r="L70" s="28">
        <v>400</v>
      </c>
      <c r="M70" s="28"/>
      <c r="N70" s="28"/>
      <c r="O70" s="28"/>
      <c r="P70" s="28"/>
      <c r="Q70" s="280"/>
      <c r="R70" s="470"/>
      <c r="S70" s="455"/>
      <c r="T70" s="483"/>
      <c r="U70" s="192" t="s">
        <v>435</v>
      </c>
      <c r="V70" s="486"/>
      <c r="W70" s="284"/>
    </row>
    <row r="71" spans="1:23" s="5" customFormat="1">
      <c r="A71" s="3" t="s">
        <v>100</v>
      </c>
      <c r="B71" s="38" t="s">
        <v>101</v>
      </c>
      <c r="C71" s="38"/>
      <c r="D71" s="38"/>
      <c r="E71" s="39"/>
      <c r="F71" s="39"/>
      <c r="G71" s="39"/>
      <c r="H71" s="39"/>
      <c r="I71" s="39"/>
      <c r="J71" s="39"/>
      <c r="K71" s="39"/>
      <c r="L71" s="39"/>
      <c r="M71" s="39"/>
      <c r="N71" s="39"/>
      <c r="O71" s="39"/>
      <c r="P71" s="39"/>
      <c r="Q71" s="39"/>
      <c r="R71" s="39"/>
      <c r="S71" s="39"/>
      <c r="T71" s="26"/>
      <c r="U71" s="38"/>
      <c r="V71" s="26"/>
      <c r="W71" s="3"/>
    </row>
    <row r="72" spans="1:23" ht="15" customHeight="1">
      <c r="A72" s="150" t="s">
        <v>102</v>
      </c>
      <c r="B72" s="440" t="s">
        <v>70</v>
      </c>
      <c r="C72" s="440"/>
      <c r="D72" s="440"/>
      <c r="E72" s="148"/>
      <c r="F72" s="148"/>
      <c r="G72" s="148"/>
      <c r="H72" s="148"/>
      <c r="I72" s="148"/>
      <c r="J72" s="148"/>
      <c r="K72" s="148"/>
      <c r="L72" s="280"/>
      <c r="M72" s="280"/>
      <c r="N72" s="280"/>
      <c r="O72" s="280"/>
      <c r="P72" s="280"/>
      <c r="Q72" s="148"/>
      <c r="R72" s="468" t="s">
        <v>428</v>
      </c>
      <c r="S72" s="468" t="s">
        <v>42</v>
      </c>
      <c r="T72" s="468" t="s">
        <v>429</v>
      </c>
      <c r="U72" s="146"/>
      <c r="V72" s="471" t="s">
        <v>620</v>
      </c>
      <c r="W72" s="147"/>
    </row>
    <row r="73" spans="1:23" ht="15.75">
      <c r="A73" s="287" t="s">
        <v>103</v>
      </c>
      <c r="B73" s="186" t="s">
        <v>104</v>
      </c>
      <c r="C73" s="24">
        <v>25</v>
      </c>
      <c r="D73" s="24">
        <v>25</v>
      </c>
      <c r="E73" s="110">
        <f>I73+N73+O73+M73+L73+P73</f>
        <v>11050</v>
      </c>
      <c r="F73" s="28" t="s">
        <v>49</v>
      </c>
      <c r="G73" s="29">
        <v>2024</v>
      </c>
      <c r="H73" s="29">
        <v>2024</v>
      </c>
      <c r="I73" s="28">
        <v>165</v>
      </c>
      <c r="J73" s="29">
        <v>2021</v>
      </c>
      <c r="K73" s="29">
        <v>2024</v>
      </c>
      <c r="L73" s="28">
        <v>2625</v>
      </c>
      <c r="M73" s="28">
        <v>2000</v>
      </c>
      <c r="N73" s="28">
        <v>1260</v>
      </c>
      <c r="O73" s="28">
        <v>5000</v>
      </c>
      <c r="P73" s="28"/>
      <c r="Q73" s="280"/>
      <c r="R73" s="469"/>
      <c r="S73" s="469"/>
      <c r="T73" s="469" t="s">
        <v>105</v>
      </c>
      <c r="U73" s="192" t="s">
        <v>106</v>
      </c>
      <c r="V73" s="472" t="s">
        <v>73</v>
      </c>
      <c r="W73" s="284"/>
    </row>
    <row r="74" spans="1:23">
      <c r="A74" s="287" t="s">
        <v>107</v>
      </c>
      <c r="B74" s="186" t="s">
        <v>108</v>
      </c>
      <c r="C74" s="24">
        <f>4.68+13.6+9.67</f>
        <v>27.950000000000003</v>
      </c>
      <c r="D74" s="24">
        <f>4.68+13.6+9.67</f>
        <v>27.950000000000003</v>
      </c>
      <c r="E74" s="110">
        <f t="shared" ref="E74:E98" si="15">I74+N74+O74+M74+L74+P74</f>
        <v>14486.800000000001</v>
      </c>
      <c r="F74" s="28" t="s">
        <v>49</v>
      </c>
      <c r="G74" s="28">
        <v>2021</v>
      </c>
      <c r="H74" s="28">
        <v>2024</v>
      </c>
      <c r="I74" s="28">
        <v>170</v>
      </c>
      <c r="J74" s="29">
        <v>2021</v>
      </c>
      <c r="K74" s="29">
        <v>2025</v>
      </c>
      <c r="L74" s="28">
        <v>1117</v>
      </c>
      <c r="M74" s="28">
        <v>5000</v>
      </c>
      <c r="N74" s="28">
        <v>6060.1</v>
      </c>
      <c r="O74" s="28">
        <v>1500</v>
      </c>
      <c r="P74" s="28">
        <v>639.70000000000005</v>
      </c>
      <c r="Q74" s="280"/>
      <c r="R74" s="469"/>
      <c r="S74" s="469"/>
      <c r="T74" s="469" t="s">
        <v>105</v>
      </c>
      <c r="U74" s="30" t="s">
        <v>109</v>
      </c>
      <c r="V74" s="472" t="s">
        <v>73</v>
      </c>
      <c r="W74" s="284"/>
    </row>
    <row r="75" spans="1:23">
      <c r="A75" s="287" t="s">
        <v>110</v>
      </c>
      <c r="B75" s="186" t="s">
        <v>111</v>
      </c>
      <c r="C75" s="24">
        <v>5</v>
      </c>
      <c r="D75" s="24">
        <v>5</v>
      </c>
      <c r="E75" s="110">
        <f t="shared" si="15"/>
        <v>10103.18</v>
      </c>
      <c r="F75" s="28" t="s">
        <v>49</v>
      </c>
      <c r="G75" s="28">
        <v>2021</v>
      </c>
      <c r="H75" s="28">
        <v>2024</v>
      </c>
      <c r="I75" s="28">
        <v>180</v>
      </c>
      <c r="J75" s="29">
        <v>2022</v>
      </c>
      <c r="K75" s="29">
        <v>2024</v>
      </c>
      <c r="L75" s="28"/>
      <c r="M75" s="28">
        <v>4819.46</v>
      </c>
      <c r="N75" s="28">
        <v>3483.72</v>
      </c>
      <c r="O75" s="28">
        <v>1620</v>
      </c>
      <c r="P75" s="28"/>
      <c r="Q75" s="280"/>
      <c r="R75" s="469"/>
      <c r="S75" s="469"/>
      <c r="T75" s="469" t="s">
        <v>105</v>
      </c>
      <c r="U75" s="30" t="s">
        <v>112</v>
      </c>
      <c r="V75" s="472" t="s">
        <v>73</v>
      </c>
      <c r="W75" s="284"/>
    </row>
    <row r="76" spans="1:23">
      <c r="A76" s="287" t="s">
        <v>113</v>
      </c>
      <c r="B76" s="186" t="s">
        <v>114</v>
      </c>
      <c r="C76" s="24">
        <v>2</v>
      </c>
      <c r="D76" s="24">
        <v>2</v>
      </c>
      <c r="E76" s="110">
        <f t="shared" si="15"/>
        <v>2010</v>
      </c>
      <c r="F76" s="28" t="s">
        <v>49</v>
      </c>
      <c r="G76" s="29">
        <v>2021</v>
      </c>
      <c r="H76" s="29">
        <v>2025</v>
      </c>
      <c r="I76" s="28">
        <v>260</v>
      </c>
      <c r="J76" s="29">
        <v>2022</v>
      </c>
      <c r="K76" s="29">
        <v>2025</v>
      </c>
      <c r="L76" s="28"/>
      <c r="M76" s="28">
        <v>470</v>
      </c>
      <c r="N76" s="28">
        <v>300</v>
      </c>
      <c r="O76" s="28">
        <v>560</v>
      </c>
      <c r="P76" s="28">
        <v>420</v>
      </c>
      <c r="Q76" s="280"/>
      <c r="R76" s="469"/>
      <c r="S76" s="469"/>
      <c r="T76" s="469" t="s">
        <v>105</v>
      </c>
      <c r="U76" s="30" t="s">
        <v>115</v>
      </c>
      <c r="V76" s="472" t="s">
        <v>73</v>
      </c>
      <c r="W76" s="284"/>
    </row>
    <row r="77" spans="1:23">
      <c r="A77" s="287" t="s">
        <v>116</v>
      </c>
      <c r="B77" s="440" t="s">
        <v>97</v>
      </c>
      <c r="C77" s="440"/>
      <c r="D77" s="440"/>
      <c r="E77" s="110">
        <f t="shared" si="15"/>
        <v>0</v>
      </c>
      <c r="F77" s="280"/>
      <c r="G77" s="280"/>
      <c r="H77" s="280"/>
      <c r="I77" s="280"/>
      <c r="J77" s="31"/>
      <c r="K77" s="31"/>
      <c r="L77" s="280"/>
      <c r="M77" s="280"/>
      <c r="N77" s="280"/>
      <c r="O77" s="280"/>
      <c r="P77" s="280"/>
      <c r="Q77" s="280"/>
      <c r="R77" s="469"/>
      <c r="S77" s="469"/>
      <c r="T77" s="469" t="s">
        <v>105</v>
      </c>
      <c r="U77" s="279"/>
      <c r="V77" s="472" t="s">
        <v>73</v>
      </c>
      <c r="W77" s="284"/>
    </row>
    <row r="78" spans="1:23">
      <c r="A78" s="287" t="s">
        <v>117</v>
      </c>
      <c r="B78" s="186" t="s">
        <v>118</v>
      </c>
      <c r="C78" s="24">
        <v>23</v>
      </c>
      <c r="D78" s="24">
        <v>23</v>
      </c>
      <c r="E78" s="110">
        <f t="shared" si="15"/>
        <v>16310</v>
      </c>
      <c r="F78" s="28" t="s">
        <v>31</v>
      </c>
      <c r="G78" s="29">
        <v>2020</v>
      </c>
      <c r="H78" s="29">
        <v>2025</v>
      </c>
      <c r="I78" s="28">
        <v>140</v>
      </c>
      <c r="J78" s="29">
        <v>2021</v>
      </c>
      <c r="K78" s="29">
        <v>2025</v>
      </c>
      <c r="L78" s="28">
        <v>9800</v>
      </c>
      <c r="M78" s="28">
        <v>1600</v>
      </c>
      <c r="N78" s="28">
        <v>1010</v>
      </c>
      <c r="O78" s="28">
        <v>2940</v>
      </c>
      <c r="P78" s="28">
        <v>820</v>
      </c>
      <c r="Q78" s="280"/>
      <c r="R78" s="469"/>
      <c r="S78" s="469"/>
      <c r="T78" s="469" t="s">
        <v>105</v>
      </c>
      <c r="U78" s="30" t="s">
        <v>119</v>
      </c>
      <c r="V78" s="472" t="s">
        <v>73</v>
      </c>
      <c r="W78" s="284"/>
    </row>
    <row r="79" spans="1:23">
      <c r="A79" s="287" t="s">
        <v>120</v>
      </c>
      <c r="B79" s="186" t="s">
        <v>108</v>
      </c>
      <c r="C79" s="24">
        <v>24</v>
      </c>
      <c r="D79" s="24">
        <v>24</v>
      </c>
      <c r="E79" s="110">
        <f t="shared" si="15"/>
        <v>6690</v>
      </c>
      <c r="F79" s="28" t="s">
        <v>49</v>
      </c>
      <c r="G79" s="29">
        <v>2021</v>
      </c>
      <c r="H79" s="29">
        <v>2025</v>
      </c>
      <c r="I79" s="28">
        <v>640</v>
      </c>
      <c r="J79" s="29">
        <v>2021</v>
      </c>
      <c r="K79" s="29">
        <v>2025</v>
      </c>
      <c r="L79" s="28">
        <v>1420</v>
      </c>
      <c r="M79" s="28">
        <v>1200</v>
      </c>
      <c r="N79" s="28">
        <v>650</v>
      </c>
      <c r="O79" s="28">
        <v>2400</v>
      </c>
      <c r="P79" s="28">
        <v>380</v>
      </c>
      <c r="Q79" s="280"/>
      <c r="R79" s="469"/>
      <c r="S79" s="469"/>
      <c r="T79" s="469" t="s">
        <v>105</v>
      </c>
      <c r="U79" s="30" t="s">
        <v>109</v>
      </c>
      <c r="V79" s="472" t="s">
        <v>73</v>
      </c>
      <c r="W79" s="284"/>
    </row>
    <row r="80" spans="1:23" ht="47.25">
      <c r="A80" s="287" t="s">
        <v>121</v>
      </c>
      <c r="B80" s="186" t="s">
        <v>122</v>
      </c>
      <c r="C80" s="24">
        <v>6.2</v>
      </c>
      <c r="D80" s="24">
        <v>6.2</v>
      </c>
      <c r="E80" s="110">
        <f t="shared" si="15"/>
        <v>9526</v>
      </c>
      <c r="F80" s="28" t="s">
        <v>31</v>
      </c>
      <c r="G80" s="29">
        <v>2022</v>
      </c>
      <c r="H80" s="29">
        <v>2025</v>
      </c>
      <c r="I80" s="28">
        <v>180</v>
      </c>
      <c r="J80" s="29">
        <v>2023</v>
      </c>
      <c r="K80" s="29">
        <v>2025</v>
      </c>
      <c r="L80" s="28"/>
      <c r="M80" s="28"/>
      <c r="N80" s="28">
        <v>4046</v>
      </c>
      <c r="O80" s="28">
        <v>5000</v>
      </c>
      <c r="P80" s="28">
        <v>300</v>
      </c>
      <c r="Q80" s="280"/>
      <c r="R80" s="469"/>
      <c r="S80" s="469"/>
      <c r="T80" s="469" t="s">
        <v>105</v>
      </c>
      <c r="U80" s="192" t="s">
        <v>123</v>
      </c>
      <c r="V80" s="472" t="s">
        <v>73</v>
      </c>
      <c r="W80" s="284"/>
    </row>
    <row r="81" spans="1:23" ht="15.75">
      <c r="A81" s="287" t="s">
        <v>124</v>
      </c>
      <c r="B81" s="186" t="s">
        <v>125</v>
      </c>
      <c r="C81" s="24">
        <v>2.2999999999999998</v>
      </c>
      <c r="D81" s="24">
        <v>2.2999999999999998</v>
      </c>
      <c r="E81" s="110">
        <f t="shared" si="15"/>
        <v>1083</v>
      </c>
      <c r="F81" s="28" t="s">
        <v>31</v>
      </c>
      <c r="G81" s="29">
        <v>2024</v>
      </c>
      <c r="H81" s="29">
        <v>2024</v>
      </c>
      <c r="I81" s="28">
        <v>83</v>
      </c>
      <c r="J81" s="29">
        <v>2025</v>
      </c>
      <c r="K81" s="29">
        <v>2025</v>
      </c>
      <c r="L81" s="28"/>
      <c r="M81" s="28"/>
      <c r="N81" s="28"/>
      <c r="O81" s="28"/>
      <c r="P81" s="28">
        <v>1000</v>
      </c>
      <c r="Q81" s="280"/>
      <c r="R81" s="469"/>
      <c r="S81" s="469"/>
      <c r="T81" s="469" t="s">
        <v>105</v>
      </c>
      <c r="U81" s="192" t="s">
        <v>126</v>
      </c>
      <c r="V81" s="472" t="s">
        <v>73</v>
      </c>
      <c r="W81" s="284"/>
    </row>
    <row r="82" spans="1:23">
      <c r="A82" s="287" t="s">
        <v>127</v>
      </c>
      <c r="B82" s="440" t="s">
        <v>81</v>
      </c>
      <c r="C82" s="440"/>
      <c r="D82" s="440"/>
      <c r="E82" s="110">
        <f t="shared" si="15"/>
        <v>0</v>
      </c>
      <c r="F82" s="280"/>
      <c r="G82" s="280"/>
      <c r="H82" s="280"/>
      <c r="I82" s="280"/>
      <c r="J82" s="31"/>
      <c r="K82" s="31"/>
      <c r="L82" s="280"/>
      <c r="M82" s="280"/>
      <c r="N82" s="280"/>
      <c r="O82" s="280"/>
      <c r="P82" s="280"/>
      <c r="Q82" s="280"/>
      <c r="R82" s="469"/>
      <c r="S82" s="469"/>
      <c r="T82" s="469" t="s">
        <v>105</v>
      </c>
      <c r="U82" s="279"/>
      <c r="V82" s="472" t="s">
        <v>73</v>
      </c>
      <c r="W82" s="284"/>
    </row>
    <row r="83" spans="1:23">
      <c r="A83" s="287" t="s">
        <v>128</v>
      </c>
      <c r="B83" s="186" t="s">
        <v>118</v>
      </c>
      <c r="C83" s="24">
        <v>52</v>
      </c>
      <c r="D83" s="24">
        <v>52</v>
      </c>
      <c r="E83" s="110">
        <f t="shared" si="15"/>
        <v>34788.020000000004</v>
      </c>
      <c r="F83" s="28" t="s">
        <v>31</v>
      </c>
      <c r="G83" s="29">
        <v>2020</v>
      </c>
      <c r="H83" s="29">
        <v>2025</v>
      </c>
      <c r="I83" s="28">
        <v>150</v>
      </c>
      <c r="J83" s="29">
        <v>2021</v>
      </c>
      <c r="K83" s="29">
        <v>2024</v>
      </c>
      <c r="L83" s="28">
        <v>13264</v>
      </c>
      <c r="M83" s="28">
        <v>6400</v>
      </c>
      <c r="N83" s="28">
        <v>8974.02</v>
      </c>
      <c r="O83" s="28">
        <v>6000</v>
      </c>
      <c r="P83" s="28"/>
      <c r="Q83" s="280"/>
      <c r="R83" s="469"/>
      <c r="S83" s="469"/>
      <c r="T83" s="469" t="s">
        <v>105</v>
      </c>
      <c r="U83" s="30" t="s">
        <v>119</v>
      </c>
      <c r="V83" s="472" t="s">
        <v>73</v>
      </c>
      <c r="W83" s="284"/>
    </row>
    <row r="84" spans="1:23" ht="31.5">
      <c r="A84" s="287" t="s">
        <v>129</v>
      </c>
      <c r="B84" s="186" t="s">
        <v>130</v>
      </c>
      <c r="C84" s="24">
        <f>1.5+2.14</f>
        <v>3.64</v>
      </c>
      <c r="D84" s="24">
        <f>1.5+2.14</f>
        <v>3.64</v>
      </c>
      <c r="E84" s="110">
        <f t="shared" si="15"/>
        <v>1043</v>
      </c>
      <c r="F84" s="28" t="s">
        <v>49</v>
      </c>
      <c r="G84" s="29">
        <v>2021</v>
      </c>
      <c r="H84" s="29">
        <v>2022</v>
      </c>
      <c r="I84" s="28">
        <f>40+40</f>
        <v>80</v>
      </c>
      <c r="J84" s="29">
        <v>2023</v>
      </c>
      <c r="K84" s="29">
        <v>2023</v>
      </c>
      <c r="L84" s="28"/>
      <c r="M84" s="28"/>
      <c r="N84" s="28">
        <v>963</v>
      </c>
      <c r="O84" s="28"/>
      <c r="P84" s="28"/>
      <c r="Q84" s="280"/>
      <c r="R84" s="469"/>
      <c r="S84" s="469"/>
      <c r="T84" s="469" t="s">
        <v>105</v>
      </c>
      <c r="U84" s="192" t="s">
        <v>436</v>
      </c>
      <c r="V84" s="472" t="s">
        <v>73</v>
      </c>
      <c r="W84" s="284"/>
    </row>
    <row r="85" spans="1:23">
      <c r="A85" s="287" t="s">
        <v>131</v>
      </c>
      <c r="B85" s="186" t="s">
        <v>108</v>
      </c>
      <c r="C85" s="24">
        <v>17.5</v>
      </c>
      <c r="D85" s="24">
        <v>17.5</v>
      </c>
      <c r="E85" s="110">
        <f t="shared" si="15"/>
        <v>3770</v>
      </c>
      <c r="F85" s="28" t="s">
        <v>49</v>
      </c>
      <c r="G85" s="29">
        <v>2021</v>
      </c>
      <c r="H85" s="29">
        <v>2025</v>
      </c>
      <c r="I85" s="28">
        <v>120</v>
      </c>
      <c r="J85" s="29">
        <v>2021</v>
      </c>
      <c r="K85" s="29">
        <v>2024</v>
      </c>
      <c r="L85" s="28">
        <v>380</v>
      </c>
      <c r="M85" s="28">
        <v>800</v>
      </c>
      <c r="N85" s="28">
        <v>2000</v>
      </c>
      <c r="O85" s="28">
        <v>470</v>
      </c>
      <c r="P85" s="28"/>
      <c r="Q85" s="280"/>
      <c r="R85" s="469"/>
      <c r="S85" s="469"/>
      <c r="T85" s="469" t="s">
        <v>105</v>
      </c>
      <c r="U85" s="30" t="s">
        <v>109</v>
      </c>
      <c r="V85" s="472" t="s">
        <v>73</v>
      </c>
      <c r="W85" s="284"/>
    </row>
    <row r="86" spans="1:23" ht="15.75">
      <c r="A86" s="287" t="s">
        <v>132</v>
      </c>
      <c r="B86" s="186" t="s">
        <v>125</v>
      </c>
      <c r="C86" s="24">
        <v>13.74</v>
      </c>
      <c r="D86" s="24">
        <v>13.74</v>
      </c>
      <c r="E86" s="110">
        <f t="shared" si="15"/>
        <v>28003</v>
      </c>
      <c r="F86" s="28" t="s">
        <v>49</v>
      </c>
      <c r="G86" s="29">
        <v>2021</v>
      </c>
      <c r="H86" s="29">
        <v>25</v>
      </c>
      <c r="I86" s="28">
        <v>360</v>
      </c>
      <c r="J86" s="29">
        <v>2022</v>
      </c>
      <c r="K86" s="29">
        <v>2024</v>
      </c>
      <c r="L86" s="28"/>
      <c r="M86" s="28">
        <v>2245</v>
      </c>
      <c r="N86" s="28">
        <v>19353</v>
      </c>
      <c r="O86" s="28">
        <v>6045</v>
      </c>
      <c r="P86" s="28"/>
      <c r="Q86" s="280"/>
      <c r="R86" s="469"/>
      <c r="S86" s="469"/>
      <c r="T86" s="469" t="s">
        <v>105</v>
      </c>
      <c r="U86" s="192" t="s">
        <v>133</v>
      </c>
      <c r="V86" s="472" t="s">
        <v>73</v>
      </c>
      <c r="W86" s="284"/>
    </row>
    <row r="87" spans="1:23">
      <c r="A87" s="287" t="s">
        <v>134</v>
      </c>
      <c r="B87" s="186" t="s">
        <v>114</v>
      </c>
      <c r="C87" s="24">
        <v>3.3</v>
      </c>
      <c r="D87" s="24">
        <v>3.3</v>
      </c>
      <c r="E87" s="110">
        <f t="shared" si="15"/>
        <v>7980.9269999999997</v>
      </c>
      <c r="F87" s="28" t="s">
        <v>49</v>
      </c>
      <c r="G87" s="29">
        <v>2021</v>
      </c>
      <c r="H87" s="29">
        <v>2025</v>
      </c>
      <c r="I87" s="28">
        <v>120</v>
      </c>
      <c r="J87" s="29">
        <v>2021</v>
      </c>
      <c r="K87" s="29">
        <v>2024</v>
      </c>
      <c r="L87" s="28">
        <v>780.92700000000002</v>
      </c>
      <c r="M87" s="28">
        <v>1800</v>
      </c>
      <c r="N87" s="28">
        <v>280</v>
      </c>
      <c r="O87" s="28">
        <v>5000</v>
      </c>
      <c r="P87" s="28"/>
      <c r="Q87" s="280"/>
      <c r="R87" s="469"/>
      <c r="S87" s="469"/>
      <c r="T87" s="469" t="s">
        <v>105</v>
      </c>
      <c r="U87" s="30" t="s">
        <v>115</v>
      </c>
      <c r="V87" s="472" t="s">
        <v>73</v>
      </c>
      <c r="W87" s="284"/>
    </row>
    <row r="88" spans="1:23">
      <c r="A88" s="287" t="s">
        <v>135</v>
      </c>
      <c r="B88" s="190" t="s">
        <v>93</v>
      </c>
      <c r="C88" s="279"/>
      <c r="D88" s="279"/>
      <c r="E88" s="110">
        <f t="shared" si="15"/>
        <v>0</v>
      </c>
      <c r="F88" s="280"/>
      <c r="G88" s="280"/>
      <c r="H88" s="280"/>
      <c r="I88" s="280"/>
      <c r="J88" s="31"/>
      <c r="K88" s="31"/>
      <c r="L88" s="280"/>
      <c r="M88" s="280"/>
      <c r="N88" s="280"/>
      <c r="O88" s="280"/>
      <c r="P88" s="280"/>
      <c r="Q88" s="280"/>
      <c r="R88" s="469"/>
      <c r="S88" s="469"/>
      <c r="T88" s="469" t="s">
        <v>105</v>
      </c>
      <c r="U88" s="279"/>
      <c r="V88" s="472" t="s">
        <v>73</v>
      </c>
      <c r="W88" s="284"/>
    </row>
    <row r="89" spans="1:23">
      <c r="A89" s="287" t="s">
        <v>136</v>
      </c>
      <c r="B89" s="186" t="s">
        <v>118</v>
      </c>
      <c r="C89" s="24">
        <v>54</v>
      </c>
      <c r="D89" s="24">
        <v>54</v>
      </c>
      <c r="E89" s="110">
        <f t="shared" si="15"/>
        <v>12195</v>
      </c>
      <c r="F89" s="28" t="s">
        <v>49</v>
      </c>
      <c r="G89" s="29">
        <v>2021</v>
      </c>
      <c r="H89" s="29">
        <v>2024</v>
      </c>
      <c r="I89" s="28">
        <v>680</v>
      </c>
      <c r="J89" s="29">
        <v>2021</v>
      </c>
      <c r="K89" s="29">
        <v>2024</v>
      </c>
      <c r="L89" s="28">
        <v>3900</v>
      </c>
      <c r="M89" s="28">
        <v>2275</v>
      </c>
      <c r="N89" s="28">
        <v>2740</v>
      </c>
      <c r="O89" s="28">
        <v>2600</v>
      </c>
      <c r="P89" s="28"/>
      <c r="Q89" s="280"/>
      <c r="R89" s="469"/>
      <c r="S89" s="469"/>
      <c r="T89" s="469" t="s">
        <v>105</v>
      </c>
      <c r="U89" s="30" t="s">
        <v>137</v>
      </c>
      <c r="V89" s="472" t="s">
        <v>73</v>
      </c>
      <c r="W89" s="284"/>
    </row>
    <row r="90" spans="1:23" ht="15.75">
      <c r="A90" s="287" t="s">
        <v>138</v>
      </c>
      <c r="B90" s="186" t="s">
        <v>122</v>
      </c>
      <c r="C90" s="24">
        <v>18</v>
      </c>
      <c r="D90" s="24">
        <v>18</v>
      </c>
      <c r="E90" s="110">
        <f t="shared" si="15"/>
        <v>14633</v>
      </c>
      <c r="F90" s="28" t="s">
        <v>31</v>
      </c>
      <c r="G90" s="29">
        <v>2021</v>
      </c>
      <c r="H90" s="29">
        <v>2021</v>
      </c>
      <c r="I90" s="28">
        <v>60</v>
      </c>
      <c r="J90" s="29">
        <v>2021</v>
      </c>
      <c r="K90" s="29">
        <v>2024</v>
      </c>
      <c r="L90" s="28">
        <v>1300</v>
      </c>
      <c r="M90" s="28">
        <v>4273</v>
      </c>
      <c r="N90" s="28">
        <v>2000</v>
      </c>
      <c r="O90" s="28">
        <v>7000</v>
      </c>
      <c r="P90" s="28"/>
      <c r="Q90" s="280"/>
      <c r="R90" s="469"/>
      <c r="S90" s="469"/>
      <c r="T90" s="469" t="s">
        <v>105</v>
      </c>
      <c r="U90" s="192" t="s">
        <v>139</v>
      </c>
      <c r="V90" s="472" t="s">
        <v>73</v>
      </c>
      <c r="W90" s="284"/>
    </row>
    <row r="91" spans="1:23">
      <c r="A91" s="287" t="s">
        <v>140</v>
      </c>
      <c r="B91" s="186" t="s">
        <v>108</v>
      </c>
      <c r="C91" s="24">
        <v>22.2</v>
      </c>
      <c r="D91" s="24">
        <v>22.2</v>
      </c>
      <c r="E91" s="110">
        <f t="shared" si="15"/>
        <v>2340</v>
      </c>
      <c r="F91" s="28" t="s">
        <v>31</v>
      </c>
      <c r="G91" s="29">
        <v>2023</v>
      </c>
      <c r="H91" s="29">
        <v>2023</v>
      </c>
      <c r="I91" s="28">
        <v>40</v>
      </c>
      <c r="J91" s="29">
        <v>2021</v>
      </c>
      <c r="K91" s="29">
        <v>2024</v>
      </c>
      <c r="L91" s="28">
        <v>300</v>
      </c>
      <c r="M91" s="28">
        <v>200</v>
      </c>
      <c r="N91" s="28">
        <v>1000</v>
      </c>
      <c r="O91" s="28">
        <v>800</v>
      </c>
      <c r="P91" s="28"/>
      <c r="Q91" s="280"/>
      <c r="R91" s="469"/>
      <c r="S91" s="469"/>
      <c r="T91" s="469" t="s">
        <v>105</v>
      </c>
      <c r="U91" s="30" t="s">
        <v>109</v>
      </c>
      <c r="V91" s="472" t="s">
        <v>73</v>
      </c>
      <c r="W91" s="284"/>
    </row>
    <row r="92" spans="1:23" ht="15.75">
      <c r="A92" s="287" t="s">
        <v>141</v>
      </c>
      <c r="B92" s="186" t="s">
        <v>111</v>
      </c>
      <c r="C92" s="24">
        <v>15</v>
      </c>
      <c r="D92" s="24">
        <v>15</v>
      </c>
      <c r="E92" s="110">
        <f t="shared" si="15"/>
        <v>41969.33</v>
      </c>
      <c r="F92" s="28" t="s">
        <v>49</v>
      </c>
      <c r="G92" s="29">
        <v>2022</v>
      </c>
      <c r="H92" s="29">
        <v>25</v>
      </c>
      <c r="I92" s="28">
        <v>480</v>
      </c>
      <c r="J92" s="29">
        <v>2021</v>
      </c>
      <c r="K92" s="29">
        <v>2024</v>
      </c>
      <c r="L92" s="28">
        <v>3289.33</v>
      </c>
      <c r="M92" s="28">
        <v>10200</v>
      </c>
      <c r="N92" s="28">
        <v>15200</v>
      </c>
      <c r="O92" s="28">
        <v>12800</v>
      </c>
      <c r="P92" s="28"/>
      <c r="Q92" s="280"/>
      <c r="R92" s="469"/>
      <c r="S92" s="469"/>
      <c r="T92" s="469" t="s">
        <v>105</v>
      </c>
      <c r="U92" s="192" t="s">
        <v>142</v>
      </c>
      <c r="V92" s="472" t="s">
        <v>73</v>
      </c>
      <c r="W92" s="284"/>
    </row>
    <row r="93" spans="1:23">
      <c r="A93" s="287" t="s">
        <v>143</v>
      </c>
      <c r="B93" s="186" t="s">
        <v>114</v>
      </c>
      <c r="C93" s="24">
        <v>8.6</v>
      </c>
      <c r="D93" s="24">
        <v>9.6</v>
      </c>
      <c r="E93" s="110">
        <f t="shared" si="15"/>
        <v>8210</v>
      </c>
      <c r="F93" s="28" t="s">
        <v>31</v>
      </c>
      <c r="G93" s="31">
        <v>2022</v>
      </c>
      <c r="H93" s="31">
        <v>2025</v>
      </c>
      <c r="I93" s="280">
        <v>210</v>
      </c>
      <c r="J93" s="29">
        <v>2022</v>
      </c>
      <c r="K93" s="29">
        <v>2024</v>
      </c>
      <c r="L93" s="28"/>
      <c r="M93" s="28">
        <v>1500</v>
      </c>
      <c r="N93" s="377">
        <v>1500</v>
      </c>
      <c r="O93" s="28">
        <v>5000</v>
      </c>
      <c r="P93" s="28"/>
      <c r="Q93" s="280"/>
      <c r="R93" s="469"/>
      <c r="S93" s="469"/>
      <c r="T93" s="469" t="s">
        <v>105</v>
      </c>
      <c r="U93" s="30" t="s">
        <v>115</v>
      </c>
      <c r="V93" s="472" t="s">
        <v>73</v>
      </c>
      <c r="W93" s="284"/>
    </row>
    <row r="94" spans="1:23">
      <c r="A94" s="287" t="s">
        <v>144</v>
      </c>
      <c r="B94" s="190" t="s">
        <v>86</v>
      </c>
      <c r="C94" s="279"/>
      <c r="D94" s="279"/>
      <c r="E94" s="110">
        <f t="shared" si="15"/>
        <v>0</v>
      </c>
      <c r="F94" s="280"/>
      <c r="G94" s="280"/>
      <c r="H94" s="280"/>
      <c r="I94" s="280"/>
      <c r="J94" s="31"/>
      <c r="K94" s="31"/>
      <c r="L94" s="280"/>
      <c r="M94" s="280"/>
      <c r="N94" s="280"/>
      <c r="O94" s="280"/>
      <c r="P94" s="280"/>
      <c r="Q94" s="280"/>
      <c r="R94" s="469"/>
      <c r="S94" s="469"/>
      <c r="T94" s="469" t="s">
        <v>105</v>
      </c>
      <c r="U94" s="279"/>
      <c r="V94" s="472" t="s">
        <v>73</v>
      </c>
      <c r="W94" s="284"/>
    </row>
    <row r="95" spans="1:23" ht="15.75">
      <c r="A95" s="287" t="s">
        <v>145</v>
      </c>
      <c r="B95" s="186" t="s">
        <v>118</v>
      </c>
      <c r="C95" s="24">
        <v>87</v>
      </c>
      <c r="D95" s="24">
        <v>87</v>
      </c>
      <c r="E95" s="110">
        <f t="shared" si="15"/>
        <v>24367.59</v>
      </c>
      <c r="F95" s="28" t="s">
        <v>31</v>
      </c>
      <c r="G95" s="29">
        <v>2021</v>
      </c>
      <c r="H95" s="29">
        <v>2025</v>
      </c>
      <c r="I95" s="28">
        <f>150+80+30+30</f>
        <v>290</v>
      </c>
      <c r="J95" s="29">
        <v>2021</v>
      </c>
      <c r="K95" s="29">
        <v>2025</v>
      </c>
      <c r="L95" s="28">
        <v>10272</v>
      </c>
      <c r="M95" s="28">
        <v>4367.59</v>
      </c>
      <c r="N95" s="28">
        <v>5018</v>
      </c>
      <c r="O95" s="28">
        <v>3800</v>
      </c>
      <c r="P95" s="28">
        <v>620</v>
      </c>
      <c r="Q95" s="280"/>
      <c r="R95" s="469"/>
      <c r="S95" s="469"/>
      <c r="T95" s="469" t="s">
        <v>105</v>
      </c>
      <c r="U95" s="192" t="s">
        <v>146</v>
      </c>
      <c r="V95" s="472" t="s">
        <v>73</v>
      </c>
      <c r="W95" s="284"/>
    </row>
    <row r="96" spans="1:23">
      <c r="A96" s="287" t="s">
        <v>147</v>
      </c>
      <c r="B96" s="186" t="s">
        <v>472</v>
      </c>
      <c r="C96" s="24">
        <v>29</v>
      </c>
      <c r="D96" s="24">
        <v>29</v>
      </c>
      <c r="E96" s="110">
        <f t="shared" si="15"/>
        <v>34220</v>
      </c>
      <c r="F96" s="28" t="s">
        <v>49</v>
      </c>
      <c r="G96" s="29">
        <v>2021</v>
      </c>
      <c r="H96" s="29">
        <v>2025</v>
      </c>
      <c r="I96" s="28">
        <v>350</v>
      </c>
      <c r="J96" s="29">
        <v>2021</v>
      </c>
      <c r="K96" s="29">
        <v>2024</v>
      </c>
      <c r="L96" s="28">
        <v>12300</v>
      </c>
      <c r="M96" s="28">
        <v>3200</v>
      </c>
      <c r="N96" s="28">
        <v>2370</v>
      </c>
      <c r="O96" s="28">
        <v>16000</v>
      </c>
      <c r="P96" s="28"/>
      <c r="Q96" s="280"/>
      <c r="R96" s="469"/>
      <c r="S96" s="469"/>
      <c r="T96" s="469" t="s">
        <v>105</v>
      </c>
      <c r="U96" s="30" t="s">
        <v>148</v>
      </c>
      <c r="V96" s="473" t="s">
        <v>73</v>
      </c>
      <c r="W96" s="284"/>
    </row>
    <row r="97" spans="1:23">
      <c r="A97" s="287" t="s">
        <v>315</v>
      </c>
      <c r="B97" s="27" t="s">
        <v>114</v>
      </c>
      <c r="C97" s="24">
        <v>4.5</v>
      </c>
      <c r="D97" s="24">
        <v>4.5</v>
      </c>
      <c r="E97" s="110">
        <f t="shared" si="15"/>
        <v>11162</v>
      </c>
      <c r="F97" s="28" t="s">
        <v>49</v>
      </c>
      <c r="G97" s="29">
        <v>2021</v>
      </c>
      <c r="H97" s="29">
        <v>2025</v>
      </c>
      <c r="I97" s="28">
        <v>150</v>
      </c>
      <c r="J97" s="29">
        <v>2021</v>
      </c>
      <c r="K97" s="29">
        <v>2025</v>
      </c>
      <c r="L97" s="28">
        <v>572</v>
      </c>
      <c r="M97" s="28">
        <v>1200</v>
      </c>
      <c r="N97" s="28">
        <v>440</v>
      </c>
      <c r="O97" s="28">
        <v>7800</v>
      </c>
      <c r="P97" s="28">
        <v>1000</v>
      </c>
      <c r="Q97" s="280"/>
      <c r="R97" s="469"/>
      <c r="S97" s="469"/>
      <c r="T97" s="469"/>
      <c r="U97" s="30" t="s">
        <v>627</v>
      </c>
      <c r="V97" s="284"/>
      <c r="W97" s="284"/>
    </row>
    <row r="98" spans="1:23">
      <c r="A98" s="287" t="s">
        <v>527</v>
      </c>
      <c r="B98" s="27" t="s">
        <v>108</v>
      </c>
      <c r="C98" s="279">
        <v>2.2629999999999999</v>
      </c>
      <c r="D98" s="279">
        <v>2.2629999999999999</v>
      </c>
      <c r="E98" s="110">
        <f t="shared" si="15"/>
        <v>240</v>
      </c>
      <c r="F98" s="28" t="s">
        <v>49</v>
      </c>
      <c r="G98" s="29">
        <v>2021</v>
      </c>
      <c r="H98" s="29">
        <v>2021</v>
      </c>
      <c r="I98" s="280">
        <v>80</v>
      </c>
      <c r="J98" s="29">
        <v>2021</v>
      </c>
      <c r="K98" s="29">
        <v>2021</v>
      </c>
      <c r="L98" s="28">
        <v>160</v>
      </c>
      <c r="M98" s="280"/>
      <c r="N98" s="280"/>
      <c r="O98" s="280"/>
      <c r="P98" s="280"/>
      <c r="Q98" s="280"/>
      <c r="R98" s="470"/>
      <c r="S98" s="470"/>
      <c r="T98" s="470"/>
      <c r="U98" s="30" t="s">
        <v>628</v>
      </c>
      <c r="V98" s="284"/>
      <c r="W98" s="284"/>
    </row>
    <row r="99" spans="1:23" s="36" customFormat="1" ht="14.25">
      <c r="A99" s="284"/>
      <c r="B99" s="440" t="s">
        <v>149</v>
      </c>
      <c r="C99" s="440"/>
      <c r="D99" s="440"/>
      <c r="E99" s="41">
        <f>E100+E101</f>
        <v>23048</v>
      </c>
      <c r="F99" s="280"/>
      <c r="G99" s="280"/>
      <c r="H99" s="280"/>
      <c r="I99" s="41">
        <f>I100+I101</f>
        <v>970</v>
      </c>
      <c r="J99" s="280"/>
      <c r="K99" s="280"/>
      <c r="L99" s="41">
        <f>L100+L101</f>
        <v>1728</v>
      </c>
      <c r="M99" s="41">
        <f t="shared" ref="M99:P99" si="16">M100+M101</f>
        <v>5400</v>
      </c>
      <c r="N99" s="41">
        <f t="shared" si="16"/>
        <v>7160</v>
      </c>
      <c r="O99" s="41">
        <f t="shared" si="16"/>
        <v>5690</v>
      </c>
      <c r="P99" s="41">
        <f t="shared" si="16"/>
        <v>2100</v>
      </c>
      <c r="Q99" s="280"/>
      <c r="R99" s="280"/>
      <c r="S99" s="280"/>
      <c r="T99" s="40"/>
      <c r="U99" s="279"/>
      <c r="V99" s="284"/>
      <c r="W99" s="284"/>
    </row>
    <row r="100" spans="1:23" s="36" customFormat="1" ht="14.25">
      <c r="A100" s="284"/>
      <c r="B100" s="42" t="s">
        <v>150</v>
      </c>
      <c r="C100" s="43">
        <f>C60+C63+C67+C70</f>
        <v>12</v>
      </c>
      <c r="D100" s="43">
        <f>D60+D63+D67+D70</f>
        <v>12</v>
      </c>
      <c r="E100" s="43">
        <f>E60+E63+E67+E70</f>
        <v>6830</v>
      </c>
      <c r="F100" s="280"/>
      <c r="G100" s="280"/>
      <c r="H100" s="280"/>
      <c r="I100" s="43">
        <f>I60+I63+I67+I70</f>
        <v>230</v>
      </c>
      <c r="J100" s="280"/>
      <c r="K100" s="280"/>
      <c r="L100" s="43">
        <f>L60+L63+L67+L70</f>
        <v>1240</v>
      </c>
      <c r="M100" s="43">
        <f t="shared" ref="M100:P100" si="17">M60+M63+M67+M70</f>
        <v>1330</v>
      </c>
      <c r="N100" s="43">
        <f t="shared" si="17"/>
        <v>1700</v>
      </c>
      <c r="O100" s="43">
        <f t="shared" si="17"/>
        <v>2330</v>
      </c>
      <c r="P100" s="43">
        <f t="shared" si="17"/>
        <v>0</v>
      </c>
      <c r="Q100" s="280"/>
      <c r="R100" s="280"/>
      <c r="S100" s="280"/>
      <c r="T100" s="40"/>
      <c r="U100" s="279"/>
      <c r="V100" s="284"/>
      <c r="W100" s="284"/>
    </row>
    <row r="101" spans="1:23" s="36" customFormat="1" ht="14.25">
      <c r="A101" s="147"/>
      <c r="B101" s="42" t="s">
        <v>151</v>
      </c>
      <c r="C101" s="229">
        <f>C57+C58+C61+C64+C65+C68</f>
        <v>23.259999999999998</v>
      </c>
      <c r="D101" s="229">
        <f>D57+D58+D61+D64+D65+D68</f>
        <v>23.259999999999998</v>
      </c>
      <c r="E101" s="265">
        <f>E57+E58+E61+E64+E65+E68</f>
        <v>16218</v>
      </c>
      <c r="F101" s="148"/>
      <c r="G101" s="148"/>
      <c r="H101" s="148"/>
      <c r="I101" s="265">
        <f>I57+I58+I61+I64+I65+I68</f>
        <v>740</v>
      </c>
      <c r="J101" s="148"/>
      <c r="K101" s="148"/>
      <c r="L101" s="280">
        <f>L57+L58+L61+L64+L65+L68</f>
        <v>488</v>
      </c>
      <c r="M101" s="280">
        <f t="shared" ref="M101:P101" si="18">M57+M58+M61+M64+M65+M68</f>
        <v>4070</v>
      </c>
      <c r="N101" s="280">
        <f t="shared" si="18"/>
        <v>5460</v>
      </c>
      <c r="O101" s="280">
        <f t="shared" si="18"/>
        <v>3360</v>
      </c>
      <c r="P101" s="280">
        <f t="shared" si="18"/>
        <v>2100</v>
      </c>
      <c r="Q101" s="148"/>
      <c r="R101" s="148"/>
      <c r="S101" s="148"/>
      <c r="T101" s="148"/>
      <c r="U101" s="146"/>
      <c r="V101" s="147"/>
      <c r="W101" s="147"/>
    </row>
    <row r="102" spans="1:23" s="36" customFormat="1" ht="14.25">
      <c r="A102" s="147"/>
      <c r="B102" s="440" t="s">
        <v>152</v>
      </c>
      <c r="C102" s="440"/>
      <c r="D102" s="440"/>
      <c r="E102" s="44">
        <f t="shared" ref="E102" si="19">E103+E104</f>
        <v>296180.84700000001</v>
      </c>
      <c r="F102" s="148"/>
      <c r="G102" s="148"/>
      <c r="H102" s="148"/>
      <c r="I102" s="44">
        <f t="shared" ref="I102" si="20">I103+I104</f>
        <v>4988</v>
      </c>
      <c r="J102" s="148"/>
      <c r="K102" s="148"/>
      <c r="L102" s="44">
        <f t="shared" ref="L102" si="21">L103+L104</f>
        <v>61480.256999999998</v>
      </c>
      <c r="M102" s="44">
        <f t="shared" ref="M102:P102" si="22">M103+M104</f>
        <v>53550.05</v>
      </c>
      <c r="N102" s="44">
        <f t="shared" si="22"/>
        <v>78647.839999999997</v>
      </c>
      <c r="O102" s="44">
        <f t="shared" si="22"/>
        <v>92335</v>
      </c>
      <c r="P102" s="44">
        <f t="shared" si="22"/>
        <v>5179.7</v>
      </c>
      <c r="Q102" s="148"/>
      <c r="R102" s="148"/>
      <c r="S102" s="148"/>
      <c r="T102" s="148"/>
      <c r="U102" s="146"/>
      <c r="V102" s="147"/>
      <c r="W102" s="147"/>
    </row>
    <row r="103" spans="1:23" s="36" customFormat="1" ht="14.25">
      <c r="A103" s="147"/>
      <c r="B103" s="42" t="s">
        <v>150</v>
      </c>
      <c r="C103" s="43">
        <f>C73+C78+C83+C89+C95</f>
        <v>241</v>
      </c>
      <c r="D103" s="43">
        <f>D73+D78+D83+D89+D95</f>
        <v>241</v>
      </c>
      <c r="E103" s="43">
        <f>E73+E78+E83+E89+E95</f>
        <v>98710.61</v>
      </c>
      <c r="F103" s="148"/>
      <c r="G103" s="148"/>
      <c r="H103" s="148"/>
      <c r="I103" s="43">
        <f>I73+I78+I83+I89+I95</f>
        <v>1425</v>
      </c>
      <c r="J103" s="148"/>
      <c r="K103" s="148"/>
      <c r="L103" s="43">
        <f>L73+L78+L83+L89+L95</f>
        <v>39861</v>
      </c>
      <c r="M103" s="43">
        <f t="shared" ref="M103:P103" si="23">M73+M78+M83+M89+M95</f>
        <v>16642.59</v>
      </c>
      <c r="N103" s="43">
        <f t="shared" si="23"/>
        <v>19002.02</v>
      </c>
      <c r="O103" s="43">
        <f t="shared" si="23"/>
        <v>20340</v>
      </c>
      <c r="P103" s="43">
        <f t="shared" si="23"/>
        <v>1440</v>
      </c>
      <c r="Q103" s="148"/>
      <c r="R103" s="148"/>
      <c r="S103" s="148"/>
      <c r="T103" s="148"/>
      <c r="U103" s="146"/>
      <c r="V103" s="147"/>
      <c r="W103" s="147"/>
    </row>
    <row r="104" spans="1:23" s="36" customFormat="1" ht="14.25">
      <c r="A104" s="147"/>
      <c r="B104" s="42" t="s">
        <v>151</v>
      </c>
      <c r="C104" s="44">
        <f>C74+C75+C76+C79+C80+C81+C84+C85+C86+C87+C90+C91+C92+C93+C96+C97</f>
        <v>202.92999999999998</v>
      </c>
      <c r="D104" s="44">
        <f>D74+D75+D76+D79+D80+D81+D84+D85+D86+D87+D90+D91+D92+D93+D96+D97</f>
        <v>203.92999999999998</v>
      </c>
      <c r="E104" s="44">
        <f>E74+E75+E76+E79+E80+E81+E84+E85+E86+E87+E90+E91+E92+E93+E96+E97+E98</f>
        <v>197470.23700000002</v>
      </c>
      <c r="F104" s="280"/>
      <c r="G104" s="280"/>
      <c r="H104" s="280"/>
      <c r="I104" s="44">
        <f>I74+I75+I76+I79+I80+I81+I84+I85+I86+I87+I90+I91+I92+I93+I96+I97+I98</f>
        <v>3563</v>
      </c>
      <c r="J104" s="280"/>
      <c r="K104" s="280"/>
      <c r="L104" s="44">
        <f>L74+L75+L76+L79+L80+L81+L84+L85+L86+L87+L90+L91+L92+L93+L96+L97+L98</f>
        <v>21619.256999999998</v>
      </c>
      <c r="M104" s="44">
        <f t="shared" ref="M104:P104" si="24">M74+M75+M76+M79+M80+M81+M84+M85+M86+M87+M90+M91+M92+M93+M96+M97+M98</f>
        <v>36907.46</v>
      </c>
      <c r="N104" s="44">
        <f t="shared" si="24"/>
        <v>59645.82</v>
      </c>
      <c r="O104" s="44">
        <f t="shared" si="24"/>
        <v>71995</v>
      </c>
      <c r="P104" s="44">
        <f t="shared" si="24"/>
        <v>3739.7</v>
      </c>
      <c r="Q104" s="280"/>
      <c r="R104" s="280"/>
      <c r="S104" s="280"/>
      <c r="T104" s="280"/>
      <c r="U104" s="279"/>
      <c r="V104" s="147"/>
      <c r="W104" s="147"/>
    </row>
    <row r="105" spans="1:23">
      <c r="A105" s="150"/>
      <c r="B105" s="440" t="s">
        <v>153</v>
      </c>
      <c r="C105" s="440"/>
      <c r="D105" s="440"/>
      <c r="E105" s="280">
        <f>E99+E102</f>
        <v>319228.84700000001</v>
      </c>
      <c r="F105" s="280"/>
      <c r="G105" s="280"/>
      <c r="H105" s="280"/>
      <c r="I105" s="280">
        <f>I99+I102</f>
        <v>5958</v>
      </c>
      <c r="J105" s="280"/>
      <c r="K105" s="280"/>
      <c r="L105" s="280">
        <f>L99+L102</f>
        <v>63208.256999999998</v>
      </c>
      <c r="M105" s="280">
        <f t="shared" ref="M105:P105" si="25">M99+M102</f>
        <v>58950.05</v>
      </c>
      <c r="N105" s="280">
        <f t="shared" si="25"/>
        <v>85807.84</v>
      </c>
      <c r="O105" s="280">
        <f t="shared" si="25"/>
        <v>98025</v>
      </c>
      <c r="P105" s="280">
        <f t="shared" si="25"/>
        <v>7279.7</v>
      </c>
      <c r="Q105" s="280"/>
      <c r="R105" s="280"/>
      <c r="S105" s="280"/>
      <c r="T105" s="280"/>
      <c r="U105" s="279"/>
      <c r="V105" s="147"/>
      <c r="W105" s="147"/>
    </row>
    <row r="106" spans="1:23" s="5" customFormat="1">
      <c r="A106" s="3">
        <v>5</v>
      </c>
      <c r="B106" s="445" t="s">
        <v>154</v>
      </c>
      <c r="C106" s="445"/>
      <c r="D106" s="445"/>
      <c r="E106" s="4"/>
      <c r="F106" s="4"/>
      <c r="G106" s="4"/>
      <c r="H106" s="4"/>
      <c r="I106" s="4"/>
      <c r="J106" s="4"/>
      <c r="K106" s="4"/>
      <c r="L106" s="176"/>
      <c r="M106" s="176"/>
      <c r="N106" s="176"/>
      <c r="O106" s="176"/>
      <c r="P106" s="176"/>
      <c r="Q106" s="4"/>
      <c r="R106" s="4"/>
      <c r="S106" s="4"/>
      <c r="T106" s="4"/>
      <c r="U106" s="4"/>
      <c r="V106" s="4"/>
      <c r="W106" s="4"/>
    </row>
    <row r="107" spans="1:23" s="10" customFormat="1" ht="50.25" customHeight="1">
      <c r="A107" s="45" t="s">
        <v>156</v>
      </c>
      <c r="B107" s="46" t="s">
        <v>157</v>
      </c>
      <c r="C107" s="47"/>
      <c r="D107" s="47"/>
      <c r="E107" s="376">
        <f t="shared" ref="E107:E118" si="26">I107+L107+M107+N107+O107+P107</f>
        <v>2293.9078</v>
      </c>
      <c r="F107" s="47"/>
      <c r="G107" s="49"/>
      <c r="H107" s="49"/>
      <c r="I107" s="47"/>
      <c r="J107" s="47"/>
      <c r="K107" s="47"/>
      <c r="L107" s="47">
        <v>800</v>
      </c>
      <c r="M107" s="47">
        <v>600</v>
      </c>
      <c r="N107" s="47">
        <v>293.91000000000003</v>
      </c>
      <c r="O107" s="47">
        <v>300</v>
      </c>
      <c r="P107" s="47">
        <v>299.99779999999998</v>
      </c>
      <c r="Q107" s="50" t="s">
        <v>158</v>
      </c>
      <c r="R107" s="47"/>
      <c r="S107" s="47" t="s">
        <v>155</v>
      </c>
      <c r="T107" s="47"/>
      <c r="U107" s="47" t="s">
        <v>629</v>
      </c>
      <c r="V107" s="47"/>
    </row>
    <row r="108" spans="1:23" s="10" customFormat="1" ht="30">
      <c r="A108" s="45" t="s">
        <v>159</v>
      </c>
      <c r="B108" s="46" t="s">
        <v>160</v>
      </c>
      <c r="C108" s="47"/>
      <c r="D108" s="47"/>
      <c r="E108" s="376">
        <f t="shared" si="26"/>
        <v>219484</v>
      </c>
      <c r="F108" s="47"/>
      <c r="G108" s="47"/>
      <c r="H108" s="47"/>
      <c r="I108" s="47"/>
      <c r="J108" s="47"/>
      <c r="K108" s="47"/>
      <c r="L108" s="133">
        <v>45590</v>
      </c>
      <c r="M108" s="133">
        <v>46700</v>
      </c>
      <c r="N108" s="133">
        <v>48255</v>
      </c>
      <c r="O108" s="133">
        <v>40000</v>
      </c>
      <c r="P108" s="133">
        <v>38939</v>
      </c>
      <c r="Q108" s="50" t="s">
        <v>161</v>
      </c>
      <c r="R108" s="47"/>
      <c r="S108" s="47" t="s">
        <v>155</v>
      </c>
      <c r="T108" s="47"/>
      <c r="U108" s="47" t="s">
        <v>439</v>
      </c>
      <c r="V108" s="47"/>
    </row>
    <row r="109" spans="1:23" s="236" customFormat="1" ht="45" hidden="1">
      <c r="A109" s="231" t="s">
        <v>162</v>
      </c>
      <c r="B109" s="232" t="s">
        <v>163</v>
      </c>
      <c r="C109" s="233"/>
      <c r="D109" s="233"/>
      <c r="E109" s="376">
        <f t="shared" si="26"/>
        <v>3147.8</v>
      </c>
      <c r="F109" s="233"/>
      <c r="G109" s="233"/>
      <c r="H109" s="233"/>
      <c r="I109" s="233"/>
      <c r="J109" s="233"/>
      <c r="K109" s="233"/>
      <c r="L109" s="234">
        <v>518.4</v>
      </c>
      <c r="M109" s="234">
        <v>518.4</v>
      </c>
      <c r="N109" s="234">
        <v>517.4</v>
      </c>
      <c r="O109" s="234">
        <v>518.4</v>
      </c>
      <c r="P109" s="234">
        <v>1075.2</v>
      </c>
      <c r="Q109" s="235" t="s">
        <v>161</v>
      </c>
      <c r="R109" s="233"/>
      <c r="S109" s="233"/>
      <c r="T109" s="233"/>
      <c r="U109" s="233"/>
      <c r="V109" s="233"/>
    </row>
    <row r="110" spans="1:23" s="236" customFormat="1" ht="30" hidden="1">
      <c r="A110" s="231" t="s">
        <v>164</v>
      </c>
      <c r="B110" s="232" t="s">
        <v>165</v>
      </c>
      <c r="C110" s="233"/>
      <c r="D110" s="233"/>
      <c r="E110" s="376">
        <f t="shared" si="26"/>
        <v>33059.18</v>
      </c>
      <c r="F110" s="233"/>
      <c r="G110" s="233"/>
      <c r="H110" s="233"/>
      <c r="I110" s="233"/>
      <c r="J110" s="233"/>
      <c r="K110" s="233"/>
      <c r="L110" s="234">
        <v>5797</v>
      </c>
      <c r="M110" s="234">
        <v>5874.19</v>
      </c>
      <c r="N110" s="234">
        <v>6461.67</v>
      </c>
      <c r="O110" s="234">
        <v>7107.77</v>
      </c>
      <c r="P110" s="234">
        <v>7818.55</v>
      </c>
      <c r="Q110" s="235" t="s">
        <v>161</v>
      </c>
      <c r="R110" s="233"/>
      <c r="S110" s="233"/>
      <c r="T110" s="233"/>
      <c r="U110" s="233"/>
      <c r="V110" s="233"/>
    </row>
    <row r="111" spans="1:23" s="236" customFormat="1" ht="30" hidden="1">
      <c r="A111" s="231" t="s">
        <v>166</v>
      </c>
      <c r="B111" s="232" t="s">
        <v>168</v>
      </c>
      <c r="C111" s="233"/>
      <c r="D111" s="233"/>
      <c r="E111" s="376">
        <f t="shared" si="26"/>
        <v>4791.5</v>
      </c>
      <c r="F111" s="233"/>
      <c r="G111" s="233"/>
      <c r="H111" s="233"/>
      <c r="I111" s="233"/>
      <c r="J111" s="233"/>
      <c r="K111" s="233"/>
      <c r="L111" s="234">
        <v>781.5</v>
      </c>
      <c r="M111" s="234">
        <v>860</v>
      </c>
      <c r="N111" s="234">
        <v>950</v>
      </c>
      <c r="O111" s="234">
        <v>1050</v>
      </c>
      <c r="P111" s="234">
        <v>1150</v>
      </c>
      <c r="Q111" s="235" t="s">
        <v>161</v>
      </c>
      <c r="R111" s="233"/>
      <c r="S111" s="233"/>
      <c r="T111" s="233"/>
      <c r="U111" s="233"/>
      <c r="V111" s="233"/>
    </row>
    <row r="112" spans="1:23" s="236" customFormat="1" ht="30" hidden="1">
      <c r="A112" s="231" t="s">
        <v>167</v>
      </c>
      <c r="B112" s="232" t="s">
        <v>170</v>
      </c>
      <c r="C112" s="233"/>
      <c r="D112" s="233"/>
      <c r="E112" s="376">
        <f t="shared" si="26"/>
        <v>38</v>
      </c>
      <c r="F112" s="233"/>
      <c r="G112" s="233"/>
      <c r="H112" s="233"/>
      <c r="I112" s="233"/>
      <c r="J112" s="233"/>
      <c r="K112" s="233"/>
      <c r="L112" s="237">
        <v>14</v>
      </c>
      <c r="M112" s="237">
        <v>0</v>
      </c>
      <c r="N112" s="237">
        <v>0</v>
      </c>
      <c r="O112" s="237">
        <v>14</v>
      </c>
      <c r="P112" s="237">
        <v>10</v>
      </c>
      <c r="Q112" s="235" t="s">
        <v>161</v>
      </c>
      <c r="R112" s="233"/>
      <c r="S112" s="233"/>
      <c r="T112" s="233"/>
      <c r="U112" s="233"/>
      <c r="V112" s="233"/>
    </row>
    <row r="113" spans="1:24" s="236" customFormat="1" ht="30" hidden="1">
      <c r="A113" s="231" t="s">
        <v>169</v>
      </c>
      <c r="B113" s="232" t="s">
        <v>172</v>
      </c>
      <c r="C113" s="233"/>
      <c r="D113" s="233"/>
      <c r="E113" s="376">
        <f t="shared" si="26"/>
        <v>660</v>
      </c>
      <c r="F113" s="233"/>
      <c r="G113" s="233"/>
      <c r="H113" s="233"/>
      <c r="I113" s="233"/>
      <c r="J113" s="233"/>
      <c r="K113" s="233"/>
      <c r="L113" s="237">
        <v>330</v>
      </c>
      <c r="M113" s="237">
        <v>0</v>
      </c>
      <c r="N113" s="237">
        <v>0</v>
      </c>
      <c r="O113" s="237">
        <v>0</v>
      </c>
      <c r="P113" s="237">
        <v>330</v>
      </c>
      <c r="Q113" s="235" t="s">
        <v>161</v>
      </c>
      <c r="R113" s="233"/>
      <c r="S113" s="233"/>
      <c r="T113" s="233"/>
      <c r="U113" s="233"/>
      <c r="V113" s="233"/>
    </row>
    <row r="114" spans="1:24" s="236" customFormat="1" ht="30" hidden="1">
      <c r="A114" s="231" t="s">
        <v>171</v>
      </c>
      <c r="B114" s="232" t="s">
        <v>341</v>
      </c>
      <c r="C114" s="233"/>
      <c r="D114" s="233"/>
      <c r="E114" s="376">
        <f t="shared" si="26"/>
        <v>308</v>
      </c>
      <c r="F114" s="233"/>
      <c r="G114" s="233"/>
      <c r="H114" s="233"/>
      <c r="I114" s="233"/>
      <c r="J114" s="233"/>
      <c r="K114" s="233"/>
      <c r="L114" s="234">
        <v>77</v>
      </c>
      <c r="M114" s="234">
        <v>77</v>
      </c>
      <c r="N114" s="234">
        <v>77</v>
      </c>
      <c r="O114" s="234">
        <v>77</v>
      </c>
      <c r="P114" s="234">
        <v>0</v>
      </c>
      <c r="Q114" s="235" t="s">
        <v>161</v>
      </c>
      <c r="R114" s="233"/>
      <c r="S114" s="233"/>
      <c r="T114" s="233"/>
      <c r="U114" s="233"/>
      <c r="V114" s="233"/>
    </row>
    <row r="115" spans="1:24" s="236" customFormat="1" ht="50.25" hidden="1" customHeight="1">
      <c r="A115" s="231" t="s">
        <v>438</v>
      </c>
      <c r="B115" s="232" t="s">
        <v>458</v>
      </c>
      <c r="C115" s="233"/>
      <c r="D115" s="233"/>
      <c r="E115" s="376">
        <f t="shared" si="26"/>
        <v>15300</v>
      </c>
      <c r="F115" s="233"/>
      <c r="G115" s="233"/>
      <c r="H115" s="233"/>
      <c r="I115" s="233"/>
      <c r="J115" s="233"/>
      <c r="K115" s="233"/>
      <c r="L115" s="234">
        <v>5200</v>
      </c>
      <c r="M115" s="234">
        <v>3750</v>
      </c>
      <c r="N115" s="234">
        <v>2750</v>
      </c>
      <c r="O115" s="234">
        <v>800</v>
      </c>
      <c r="P115" s="234">
        <v>2800</v>
      </c>
      <c r="Q115" s="235" t="s">
        <v>161</v>
      </c>
      <c r="R115" s="233"/>
      <c r="S115" s="233"/>
      <c r="T115" s="233"/>
      <c r="U115" s="233"/>
      <c r="V115" s="233"/>
    </row>
    <row r="116" spans="1:24" s="10" customFormat="1" ht="60">
      <c r="A116" s="45" t="s">
        <v>173</v>
      </c>
      <c r="B116" s="46" t="s">
        <v>174</v>
      </c>
      <c r="C116" s="47"/>
      <c r="D116" s="47"/>
      <c r="E116" s="376">
        <f t="shared" si="26"/>
        <v>31620</v>
      </c>
      <c r="F116" s="47"/>
      <c r="G116" s="47"/>
      <c r="H116" s="47"/>
      <c r="I116" s="47"/>
      <c r="J116" s="47"/>
      <c r="K116" s="47"/>
      <c r="L116" s="135">
        <v>6800</v>
      </c>
      <c r="M116" s="135">
        <v>5980</v>
      </c>
      <c r="N116" s="135">
        <v>4501</v>
      </c>
      <c r="O116" s="135">
        <v>10000</v>
      </c>
      <c r="P116" s="135">
        <v>4339</v>
      </c>
      <c r="Q116" s="50" t="s">
        <v>161</v>
      </c>
      <c r="R116" s="47"/>
      <c r="S116" s="47" t="s">
        <v>155</v>
      </c>
      <c r="T116" s="47"/>
      <c r="U116" s="47" t="s">
        <v>630</v>
      </c>
      <c r="V116" s="47"/>
    </row>
    <row r="117" spans="1:24" s="236" customFormat="1" ht="30" hidden="1">
      <c r="A117" s="231" t="s">
        <v>175</v>
      </c>
      <c r="B117" s="238" t="s">
        <v>176</v>
      </c>
      <c r="C117" s="233"/>
      <c r="D117" s="233"/>
      <c r="E117" s="376">
        <f t="shared" si="26"/>
        <v>8960</v>
      </c>
      <c r="F117" s="233"/>
      <c r="G117" s="233"/>
      <c r="H117" s="233"/>
      <c r="I117" s="233"/>
      <c r="J117" s="233"/>
      <c r="K117" s="233"/>
      <c r="L117" s="239">
        <v>2000</v>
      </c>
      <c r="M117" s="239">
        <v>1780</v>
      </c>
      <c r="N117" s="239">
        <v>2040</v>
      </c>
      <c r="O117" s="239">
        <v>1040</v>
      </c>
      <c r="P117" s="239">
        <v>2100</v>
      </c>
      <c r="Q117" s="235" t="s">
        <v>161</v>
      </c>
      <c r="R117" s="233"/>
      <c r="S117" s="233"/>
      <c r="T117" s="233"/>
      <c r="U117" s="233"/>
      <c r="V117" s="233"/>
    </row>
    <row r="118" spans="1:24" s="236" customFormat="1" ht="45" hidden="1">
      <c r="A118" s="231" t="s">
        <v>177</v>
      </c>
      <c r="B118" s="238" t="s">
        <v>178</v>
      </c>
      <c r="C118" s="233"/>
      <c r="D118" s="233"/>
      <c r="E118" s="376">
        <f t="shared" si="26"/>
        <v>17126</v>
      </c>
      <c r="F118" s="233"/>
      <c r="G118" s="233"/>
      <c r="H118" s="233"/>
      <c r="I118" s="233"/>
      <c r="J118" s="233"/>
      <c r="K118" s="233"/>
      <c r="L118" s="239">
        <v>4426</v>
      </c>
      <c r="M118" s="239">
        <v>4200</v>
      </c>
      <c r="N118" s="239">
        <v>2461</v>
      </c>
      <c r="O118" s="239">
        <v>3800</v>
      </c>
      <c r="P118" s="239">
        <v>2239</v>
      </c>
      <c r="Q118" s="235" t="s">
        <v>161</v>
      </c>
      <c r="R118" s="233"/>
      <c r="S118" s="233"/>
      <c r="T118" s="233"/>
      <c r="U118" s="233"/>
      <c r="V118" s="233"/>
    </row>
    <row r="119" spans="1:24" s="10" customFormat="1" ht="30">
      <c r="A119" s="45" t="s">
        <v>179</v>
      </c>
      <c r="B119" s="46" t="s">
        <v>340</v>
      </c>
      <c r="C119" s="47"/>
      <c r="D119" s="47"/>
      <c r="E119" s="376">
        <f>I119+L119+M119+N119+O119+P119</f>
        <v>32724.989999999998</v>
      </c>
      <c r="F119" s="47"/>
      <c r="G119" s="47"/>
      <c r="H119" s="47"/>
      <c r="I119" s="47"/>
      <c r="J119" s="47"/>
      <c r="K119" s="47"/>
      <c r="L119" s="135">
        <v>5919.75</v>
      </c>
      <c r="M119" s="135">
        <v>8333.24</v>
      </c>
      <c r="N119" s="135">
        <v>4900</v>
      </c>
      <c r="O119" s="135">
        <v>9172</v>
      </c>
      <c r="P119" s="135">
        <v>4400</v>
      </c>
      <c r="Q119" s="50" t="s">
        <v>161</v>
      </c>
      <c r="R119" s="47"/>
      <c r="S119" s="50" t="s">
        <v>189</v>
      </c>
      <c r="T119" s="47"/>
      <c r="U119" s="47" t="s">
        <v>631</v>
      </c>
      <c r="V119" s="47"/>
    </row>
    <row r="120" spans="1:24" s="10" customFormat="1" ht="30">
      <c r="A120" s="213" t="s">
        <v>460</v>
      </c>
      <c r="B120" s="214" t="s">
        <v>459</v>
      </c>
      <c r="C120" s="215"/>
      <c r="D120" s="215"/>
      <c r="E120" s="376">
        <f t="shared" ref="E120" si="27">I120+L120+M120+N120+O120+P120</f>
        <v>4228.7658666666666</v>
      </c>
      <c r="F120" s="215"/>
      <c r="G120" s="215"/>
      <c r="H120" s="215"/>
      <c r="I120" s="215"/>
      <c r="J120" s="215"/>
      <c r="K120" s="47"/>
      <c r="L120" s="378">
        <v>768.76476666666667</v>
      </c>
      <c r="M120" s="378">
        <v>800.19740000000002</v>
      </c>
      <c r="N120" s="378">
        <v>999.80049999999994</v>
      </c>
      <c r="O120" s="378">
        <v>900.00319999999999</v>
      </c>
      <c r="P120" s="378">
        <v>760</v>
      </c>
      <c r="Q120" s="50"/>
      <c r="R120" s="47"/>
      <c r="S120" s="47"/>
      <c r="T120" s="47"/>
      <c r="U120" s="47"/>
      <c r="V120" s="47"/>
    </row>
    <row r="121" spans="1:24">
      <c r="A121" s="213"/>
      <c r="B121" s="440" t="s">
        <v>180</v>
      </c>
      <c r="C121" s="440"/>
      <c r="D121" s="440"/>
      <c r="E121" s="55">
        <f>E119+E116+E108+E107+E120</f>
        <v>290351.66366666666</v>
      </c>
      <c r="F121" s="12"/>
      <c r="G121" s="12"/>
      <c r="H121" s="12"/>
      <c r="I121" s="55">
        <f>I119+I116+I108+I107+I120</f>
        <v>0</v>
      </c>
      <c r="J121" s="12"/>
      <c r="K121" s="12"/>
      <c r="L121" s="375">
        <f>L119+L116+L108+L107+L120</f>
        <v>59878.514766666667</v>
      </c>
      <c r="M121" s="375">
        <f t="shared" ref="M121:P121" si="28">M119+M116+M108+M107+M120</f>
        <v>62413.437399999995</v>
      </c>
      <c r="N121" s="375">
        <f t="shared" si="28"/>
        <v>58949.710500000001</v>
      </c>
      <c r="O121" s="375">
        <f t="shared" si="28"/>
        <v>60372.003199999999</v>
      </c>
      <c r="P121" s="375">
        <f t="shared" si="28"/>
        <v>48737.997799999997</v>
      </c>
      <c r="Q121" s="12"/>
      <c r="R121" s="12"/>
      <c r="S121" s="12"/>
      <c r="T121" s="12"/>
      <c r="U121" s="12"/>
      <c r="V121" s="12"/>
      <c r="W121" s="12"/>
    </row>
    <row r="122" spans="1:24" s="5" customFormat="1">
      <c r="A122" s="136"/>
      <c r="B122" s="38" t="s">
        <v>181</v>
      </c>
      <c r="C122" s="38"/>
      <c r="D122" s="38"/>
      <c r="E122" s="382">
        <f>E121+E105+E54</f>
        <v>1999162.3694666666</v>
      </c>
      <c r="F122" s="127"/>
      <c r="G122" s="127"/>
      <c r="H122" s="127"/>
      <c r="I122" s="382">
        <f>I121+I105+I54</f>
        <v>11099</v>
      </c>
      <c r="J122" s="382"/>
      <c r="K122" s="382"/>
      <c r="L122" s="382">
        <f>L121+L105+L54</f>
        <v>301881.28376666666</v>
      </c>
      <c r="M122" s="382">
        <f t="shared" ref="M122:P122" si="29">M121+M105+M54</f>
        <v>309262.90040000004</v>
      </c>
      <c r="N122" s="382">
        <f t="shared" si="29"/>
        <v>379214.7905</v>
      </c>
      <c r="O122" s="382">
        <f t="shared" si="29"/>
        <v>418666.94420000003</v>
      </c>
      <c r="P122" s="382">
        <f t="shared" si="29"/>
        <v>579037.45059999998</v>
      </c>
      <c r="Q122" s="137"/>
      <c r="R122" s="127"/>
      <c r="S122" s="127"/>
      <c r="T122" s="127"/>
      <c r="U122" s="127"/>
      <c r="V122" s="127"/>
      <c r="W122" s="127"/>
    </row>
    <row r="123" spans="1:24">
      <c r="A123" s="1"/>
      <c r="B123" s="56"/>
      <c r="C123" s="56"/>
      <c r="D123" s="56"/>
      <c r="E123" s="197"/>
      <c r="F123" s="57"/>
      <c r="G123" s="57"/>
      <c r="H123" s="57"/>
      <c r="I123" s="58"/>
      <c r="J123" s="57"/>
      <c r="K123" s="57"/>
      <c r="L123" s="57"/>
      <c r="M123" s="57"/>
      <c r="N123" s="57"/>
      <c r="O123" s="57"/>
      <c r="P123" s="57"/>
      <c r="Q123" s="57"/>
      <c r="R123" s="57"/>
      <c r="S123" s="57"/>
      <c r="T123" s="57"/>
      <c r="U123" s="57"/>
      <c r="V123" s="57"/>
      <c r="W123" s="57"/>
    </row>
    <row r="124" spans="1:24">
      <c r="A124" s="1"/>
      <c r="B124" s="56"/>
      <c r="C124" s="56"/>
      <c r="D124" s="56"/>
      <c r="E124" s="197"/>
      <c r="F124" s="57"/>
      <c r="G124" s="57"/>
      <c r="H124" s="57"/>
      <c r="I124" s="58"/>
      <c r="J124" s="57"/>
      <c r="K124" s="57"/>
      <c r="L124" s="57"/>
      <c r="M124" s="57"/>
      <c r="N124" s="57"/>
      <c r="O124" s="57"/>
      <c r="P124" s="57"/>
      <c r="Q124" s="57"/>
      <c r="R124" s="57"/>
      <c r="S124" s="57"/>
      <c r="T124" s="57"/>
      <c r="U124" s="57"/>
      <c r="V124" s="57"/>
      <c r="W124" s="57"/>
    </row>
    <row r="125" spans="1:24" s="62" customFormat="1">
      <c r="A125" s="60" t="s">
        <v>182</v>
      </c>
      <c r="B125" s="60"/>
      <c r="C125" s="60"/>
      <c r="D125" s="60"/>
      <c r="E125" s="77"/>
      <c r="F125" s="60"/>
      <c r="G125" s="60"/>
      <c r="H125" s="60"/>
      <c r="I125" s="60"/>
      <c r="J125" s="57"/>
      <c r="K125" s="57"/>
      <c r="L125" s="57"/>
      <c r="M125" s="57"/>
      <c r="N125" s="57"/>
      <c r="O125" s="57"/>
      <c r="P125" s="57"/>
      <c r="Q125" s="57"/>
      <c r="R125" s="57"/>
      <c r="S125" s="60"/>
      <c r="T125" s="60"/>
      <c r="U125" s="60"/>
      <c r="V125" s="2"/>
      <c r="W125" s="2"/>
      <c r="X125" s="145"/>
    </row>
    <row r="126" spans="1:24" s="63" customFormat="1">
      <c r="A126" s="60" t="s">
        <v>183</v>
      </c>
      <c r="B126" s="60"/>
      <c r="C126" s="60"/>
      <c r="D126" s="60"/>
      <c r="E126" s="196"/>
      <c r="F126" s="60"/>
      <c r="J126" s="57"/>
      <c r="K126" s="57"/>
      <c r="L126" s="57"/>
      <c r="M126" s="57"/>
      <c r="N126" s="57"/>
      <c r="O126" s="57"/>
      <c r="P126" s="57"/>
      <c r="Q126" s="57"/>
      <c r="R126" s="57"/>
      <c r="S126" s="362"/>
    </row>
    <row r="127" spans="1:24" s="63" customFormat="1" ht="26.25" customHeight="1">
      <c r="A127" s="60"/>
      <c r="B127" s="60"/>
      <c r="C127" s="60"/>
      <c r="D127" s="60"/>
      <c r="E127" s="196"/>
      <c r="F127" s="60"/>
      <c r="J127" s="57"/>
      <c r="K127" s="57"/>
      <c r="L127" s="57"/>
      <c r="M127" s="57"/>
      <c r="N127" s="57"/>
      <c r="O127" s="57"/>
      <c r="P127" s="57"/>
      <c r="Q127" s="57"/>
      <c r="R127" s="57"/>
      <c r="S127" s="362"/>
    </row>
    <row r="128" spans="1:24" s="62" customFormat="1">
      <c r="B128" s="60"/>
      <c r="C128" s="145"/>
      <c r="F128" s="145"/>
      <c r="G128" s="145"/>
      <c r="H128" s="145"/>
      <c r="I128" s="145"/>
      <c r="J128" s="57"/>
      <c r="K128" s="57"/>
      <c r="L128" s="57"/>
      <c r="M128" s="57"/>
      <c r="N128" s="57"/>
      <c r="O128" s="57"/>
      <c r="P128" s="57"/>
      <c r="Q128" s="57"/>
      <c r="R128" s="57"/>
      <c r="S128" s="362"/>
      <c r="T128" s="145"/>
      <c r="U128" s="145"/>
      <c r="V128" s="65"/>
      <c r="W128" s="66"/>
      <c r="X128" s="66"/>
    </row>
    <row r="129" spans="2:25" s="62" customFormat="1" ht="21.75" customHeight="1">
      <c r="B129" s="201" t="s">
        <v>454</v>
      </c>
      <c r="C129" s="198"/>
      <c r="D129" s="444" t="s">
        <v>437</v>
      </c>
      <c r="E129" s="444"/>
      <c r="F129" s="198"/>
      <c r="G129" s="198"/>
      <c r="H129" s="198"/>
      <c r="I129" s="198"/>
      <c r="J129" s="439" t="s">
        <v>280</v>
      </c>
      <c r="K129" s="439"/>
      <c r="L129" s="57"/>
      <c r="M129" s="57"/>
      <c r="N129" s="57"/>
      <c r="O129" s="57"/>
      <c r="P129" s="57"/>
      <c r="Q129" s="57"/>
      <c r="R129" s="198"/>
      <c r="S129" s="362"/>
      <c r="T129" s="198"/>
      <c r="U129" s="198"/>
      <c r="V129" s="65"/>
      <c r="W129" s="66"/>
      <c r="X129" s="66"/>
    </row>
    <row r="130" spans="2:25" s="62" customFormat="1">
      <c r="B130" s="67" t="s">
        <v>455</v>
      </c>
      <c r="C130" s="145"/>
      <c r="D130" s="444" t="s">
        <v>184</v>
      </c>
      <c r="E130" s="444"/>
      <c r="F130" s="145"/>
      <c r="G130" s="145"/>
      <c r="H130" s="145"/>
      <c r="I130" s="145"/>
      <c r="J130" s="444" t="s">
        <v>185</v>
      </c>
      <c r="K130" s="444"/>
      <c r="L130" s="444"/>
      <c r="M130" s="275"/>
      <c r="N130" s="275"/>
      <c r="O130" s="275"/>
      <c r="P130" s="275"/>
      <c r="Q130" s="145"/>
      <c r="R130" s="145"/>
      <c r="S130" s="362"/>
      <c r="T130" s="145"/>
      <c r="U130" s="145"/>
      <c r="V130" s="68"/>
      <c r="W130" s="66"/>
      <c r="X130" s="66"/>
    </row>
    <row r="131" spans="2:25" s="69" customFormat="1" ht="15" customHeight="1">
      <c r="B131" s="70" t="s">
        <v>186</v>
      </c>
      <c r="C131" s="145"/>
      <c r="D131" s="444" t="s">
        <v>187</v>
      </c>
      <c r="E131" s="444"/>
      <c r="F131" s="444"/>
      <c r="G131" s="145"/>
      <c r="H131" s="145"/>
      <c r="I131" s="145"/>
      <c r="J131" s="145"/>
      <c r="K131" s="264"/>
      <c r="L131" s="264"/>
      <c r="M131" s="264"/>
      <c r="N131" s="264"/>
      <c r="O131" s="264"/>
      <c r="P131" s="264"/>
      <c r="Q131" s="145"/>
      <c r="R131" s="145"/>
      <c r="S131" s="145"/>
      <c r="T131" s="145"/>
      <c r="U131" s="145"/>
      <c r="V131" s="145"/>
      <c r="W131" s="62"/>
      <c r="X131" s="62"/>
      <c r="Y131" s="71"/>
    </row>
    <row r="132" spans="2:25" s="69" customFormat="1">
      <c r="B132" s="70"/>
      <c r="C132" s="62"/>
      <c r="D132" s="72"/>
      <c r="E132" s="72"/>
      <c r="F132" s="72"/>
      <c r="G132" s="72"/>
      <c r="H132" s="72"/>
      <c r="I132" s="72"/>
      <c r="J132" s="72"/>
      <c r="K132" s="264"/>
      <c r="L132" s="264"/>
      <c r="M132" s="264"/>
      <c r="N132" s="264"/>
      <c r="O132" s="264"/>
      <c r="P132" s="264"/>
      <c r="Q132" s="380"/>
      <c r="R132" s="266"/>
      <c r="S132" s="72"/>
      <c r="T132" s="72"/>
      <c r="U132" s="72"/>
      <c r="V132" s="68"/>
      <c r="W132" s="62"/>
      <c r="X132" s="62"/>
    </row>
    <row r="133" spans="2:25">
      <c r="B133" s="74" t="s">
        <v>188</v>
      </c>
      <c r="C133" s="69"/>
      <c r="D133" s="69"/>
      <c r="E133" s="69"/>
      <c r="F133" s="69"/>
      <c r="G133" s="69"/>
      <c r="H133" s="69"/>
      <c r="I133" s="69"/>
      <c r="J133" s="69"/>
      <c r="K133" s="264"/>
      <c r="L133" s="264"/>
      <c r="M133" s="264"/>
      <c r="N133" s="264"/>
      <c r="O133" s="264"/>
      <c r="P133" s="264"/>
      <c r="Q133" s="380"/>
      <c r="R133" s="69"/>
      <c r="S133" s="69"/>
      <c r="T133" s="69"/>
      <c r="U133" s="69"/>
      <c r="V133" s="69"/>
      <c r="W133" s="69"/>
    </row>
    <row r="134" spans="2:25">
      <c r="B134" s="74"/>
      <c r="C134" s="69"/>
      <c r="D134" s="69"/>
      <c r="E134" s="69"/>
      <c r="F134" s="69"/>
      <c r="G134" s="69"/>
      <c r="H134" s="381"/>
      <c r="I134" s="69"/>
      <c r="J134" s="69"/>
      <c r="K134" s="264"/>
      <c r="L134" s="264"/>
      <c r="M134" s="264"/>
      <c r="N134" s="264"/>
      <c r="O134" s="264"/>
      <c r="P134" s="264"/>
      <c r="Q134" s="380"/>
      <c r="R134" s="69"/>
      <c r="S134" s="69"/>
      <c r="T134" s="69"/>
      <c r="U134" s="69"/>
      <c r="V134" s="69"/>
      <c r="W134" s="69"/>
    </row>
    <row r="135" spans="2:25">
      <c r="B135" s="74"/>
      <c r="C135" s="69"/>
      <c r="D135" s="69"/>
      <c r="E135" s="69"/>
      <c r="F135" s="69"/>
      <c r="G135" s="69"/>
      <c r="H135" s="69"/>
      <c r="I135" s="69"/>
      <c r="J135" s="69"/>
      <c r="K135" s="264"/>
      <c r="L135" s="264"/>
      <c r="M135" s="264"/>
      <c r="N135" s="264"/>
      <c r="O135" s="264"/>
      <c r="P135" s="264"/>
      <c r="Q135" s="380"/>
      <c r="R135" s="69"/>
      <c r="S135" s="69"/>
      <c r="T135" s="69"/>
      <c r="U135" s="69"/>
      <c r="V135" s="69"/>
      <c r="W135" s="69"/>
    </row>
    <row r="136" spans="2:25">
      <c r="B136" s="75"/>
      <c r="C136" s="69"/>
      <c r="D136" s="69"/>
      <c r="E136" s="69"/>
      <c r="F136" s="69"/>
      <c r="G136" s="69"/>
      <c r="H136" s="69"/>
      <c r="I136" s="69"/>
      <c r="J136" s="69"/>
      <c r="K136" s="264"/>
      <c r="L136" s="264"/>
      <c r="M136" s="264"/>
      <c r="N136" s="264"/>
      <c r="O136" s="264"/>
      <c r="P136" s="264"/>
      <c r="Q136" s="380"/>
      <c r="R136" s="69"/>
      <c r="S136" s="69"/>
      <c r="T136" s="69"/>
      <c r="U136" s="69"/>
      <c r="V136" s="69"/>
      <c r="W136" s="69"/>
    </row>
    <row r="137" spans="2:25">
      <c r="B137" s="76"/>
      <c r="K137" s="264"/>
      <c r="L137" s="264"/>
      <c r="M137" s="264"/>
      <c r="N137" s="264"/>
      <c r="O137" s="264"/>
      <c r="P137" s="264"/>
      <c r="Q137" s="380"/>
    </row>
    <row r="138" spans="2:25">
      <c r="K138" s="264"/>
      <c r="L138" s="264"/>
      <c r="M138" s="264"/>
      <c r="N138" s="264"/>
      <c r="O138" s="264"/>
      <c r="P138" s="264"/>
      <c r="Q138" s="380"/>
    </row>
    <row r="139" spans="2:25">
      <c r="G139" s="193"/>
      <c r="H139" s="129"/>
      <c r="K139" s="264"/>
      <c r="L139" s="264"/>
      <c r="M139" s="264"/>
      <c r="N139" s="264"/>
      <c r="O139" s="264"/>
      <c r="P139" s="264"/>
      <c r="Q139" s="380"/>
    </row>
    <row r="140" spans="2:25">
      <c r="H140" s="129"/>
      <c r="K140" s="264"/>
      <c r="L140" s="264"/>
      <c r="M140" s="264"/>
      <c r="N140" s="264"/>
      <c r="O140" s="264"/>
      <c r="P140" s="264"/>
      <c r="Q140" s="380"/>
    </row>
    <row r="141" spans="2:25">
      <c r="B141" s="36"/>
      <c r="H141" s="194"/>
      <c r="K141" s="264"/>
      <c r="L141" s="264"/>
      <c r="M141" s="264"/>
      <c r="N141" s="264"/>
      <c r="O141" s="264"/>
      <c r="P141" s="264"/>
      <c r="Q141" s="380"/>
    </row>
    <row r="142" spans="2:25">
      <c r="H142" s="194"/>
      <c r="K142" s="264"/>
      <c r="L142" s="264"/>
      <c r="M142" s="264"/>
      <c r="N142" s="264"/>
      <c r="O142" s="264"/>
      <c r="P142" s="264"/>
      <c r="Q142" s="380"/>
    </row>
    <row r="143" spans="2:25">
      <c r="H143" s="195"/>
      <c r="K143" s="264"/>
      <c r="L143" s="264"/>
      <c r="M143" s="264"/>
      <c r="N143" s="264"/>
      <c r="O143" s="264"/>
      <c r="P143" s="264"/>
      <c r="Q143" s="380"/>
    </row>
    <row r="144" spans="2:25">
      <c r="H144" s="129"/>
      <c r="K144" s="264"/>
      <c r="L144" s="264"/>
      <c r="M144" s="264"/>
      <c r="N144" s="264"/>
      <c r="O144" s="264"/>
      <c r="P144" s="264"/>
      <c r="Q144" s="380"/>
    </row>
    <row r="145" spans="8:17">
      <c r="H145" s="194"/>
      <c r="K145" s="264"/>
      <c r="L145" s="264"/>
      <c r="M145" s="264"/>
      <c r="N145" s="264"/>
      <c r="O145" s="264"/>
      <c r="P145" s="264"/>
      <c r="Q145" s="380"/>
    </row>
  </sheetData>
  <sheetProtection insertRows="0" deleteRows="0"/>
  <autoFilter ref="A5:Y122" xr:uid="{00000000-0009-0000-0000-000007000000}"/>
  <mergeCells count="84">
    <mergeCell ref="J2:P2"/>
    <mergeCell ref="Q23:Q24"/>
    <mergeCell ref="R23:R24"/>
    <mergeCell ref="W2:W4"/>
    <mergeCell ref="A1:W1"/>
    <mergeCell ref="A2:A4"/>
    <mergeCell ref="B2:B4"/>
    <mergeCell ref="C2:C4"/>
    <mergeCell ref="D2:E2"/>
    <mergeCell ref="F2:F4"/>
    <mergeCell ref="G2:H2"/>
    <mergeCell ref="I2:I4"/>
    <mergeCell ref="Q2:Q4"/>
    <mergeCell ref="R2:R4"/>
    <mergeCell ref="S2:S4"/>
    <mergeCell ref="T2:T4"/>
    <mergeCell ref="U2:U4"/>
    <mergeCell ref="M23:M24"/>
    <mergeCell ref="N23:N24"/>
    <mergeCell ref="O23:O24"/>
    <mergeCell ref="P23:P24"/>
    <mergeCell ref="E23:E24"/>
    <mergeCell ref="B77:D77"/>
    <mergeCell ref="V2:V4"/>
    <mergeCell ref="B17:D17"/>
    <mergeCell ref="B53:D53"/>
    <mergeCell ref="B54:D54"/>
    <mergeCell ref="B56:D56"/>
    <mergeCell ref="D3:D4"/>
    <mergeCell ref="E3:E4"/>
    <mergeCell ref="G3:G4"/>
    <mergeCell ref="H3:H4"/>
    <mergeCell ref="J3:J4"/>
    <mergeCell ref="K3:K4"/>
    <mergeCell ref="L3:P3"/>
    <mergeCell ref="S56:S70"/>
    <mergeCell ref="T56:T70"/>
    <mergeCell ref="V56:V70"/>
    <mergeCell ref="D131:F131"/>
    <mergeCell ref="D129:E129"/>
    <mergeCell ref="D130:E130"/>
    <mergeCell ref="J130:L130"/>
    <mergeCell ref="B82:D82"/>
    <mergeCell ref="B99:D99"/>
    <mergeCell ref="B102:D102"/>
    <mergeCell ref="B105:D105"/>
    <mergeCell ref="B106:D106"/>
    <mergeCell ref="B121:D121"/>
    <mergeCell ref="J129:K129"/>
    <mergeCell ref="L23:L24"/>
    <mergeCell ref="A21:A22"/>
    <mergeCell ref="B72:D72"/>
    <mergeCell ref="C23:C24"/>
    <mergeCell ref="D23:D24"/>
    <mergeCell ref="C21:C22"/>
    <mergeCell ref="D21:D22"/>
    <mergeCell ref="B59:D59"/>
    <mergeCell ref="B23:B24"/>
    <mergeCell ref="B21:B22"/>
    <mergeCell ref="J23:J24"/>
    <mergeCell ref="K23:K24"/>
    <mergeCell ref="O21:O22"/>
    <mergeCell ref="P21:P22"/>
    <mergeCell ref="Q21:Q22"/>
    <mergeCell ref="R21:R22"/>
    <mergeCell ref="S21:S22"/>
    <mergeCell ref="J21:J22"/>
    <mergeCell ref="K21:K22"/>
    <mergeCell ref="L21:L22"/>
    <mergeCell ref="M21:M22"/>
    <mergeCell ref="N21:N22"/>
    <mergeCell ref="U21:U22"/>
    <mergeCell ref="V21:V22"/>
    <mergeCell ref="R72:R98"/>
    <mergeCell ref="S72:S98"/>
    <mergeCell ref="T72:T98"/>
    <mergeCell ref="V72:V96"/>
    <mergeCell ref="U23:U25"/>
    <mergeCell ref="V23:V25"/>
    <mergeCell ref="S23:S24"/>
    <mergeCell ref="T23:T24"/>
    <mergeCell ref="T21:T22"/>
    <mergeCell ref="R56:R70"/>
    <mergeCell ref="R40:R41"/>
  </mergeCells>
  <pageMargins left="0.27559055118110237" right="0.23622047244094491" top="0.51181102362204722" bottom="0.19685039370078741" header="0.15748031496062992" footer="0.15748031496062992"/>
  <pageSetup paperSize="8" scale="51" orientation="landscape" r:id="rId1"/>
  <headerFooter alignWithMargins="0"/>
  <rowBreaks count="2" manualBreakCount="2">
    <brk id="22" max="21" man="1"/>
    <brk id="40" max="2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Титульна сторінка</vt:lpstr>
      <vt:lpstr>7. Потужність приєднання</vt:lpstr>
      <vt:lpstr>18. Технічний стан сценарій 1</vt:lpstr>
      <vt:lpstr>18. Технічний стан сценарій (2</vt:lpstr>
      <vt:lpstr>19. Незавершене будівництво</vt:lpstr>
      <vt:lpstr>20. План інвестицій </vt:lpstr>
      <vt:lpstr>ТЕО</vt:lpstr>
      <vt:lpstr>21 Перелік заходів сценарій 1</vt:lpstr>
      <vt:lpstr>21. Перелік заходів сценарій 2</vt:lpstr>
      <vt:lpstr>'18. Технічний стан сценарій (2'!Область_печати</vt:lpstr>
      <vt:lpstr>'18. Технічний стан сценарій 1'!Область_печати</vt:lpstr>
      <vt:lpstr>'19. Незавершене будівництво'!Область_печати</vt:lpstr>
      <vt:lpstr>'20. План інвестицій '!Область_печати</vt:lpstr>
      <vt:lpstr>'21 Перелік заходів сценарій 1'!Область_печати</vt:lpstr>
      <vt:lpstr>'21. Перелік заходів сценарій 2'!Область_печати</vt:lpstr>
      <vt:lpstr>'Титульна сторінка'!Область_печати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2020-03-31T12:43:47Z</dcterms:modified>
</cp:coreProperties>
</file>